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768" windowWidth="18888" windowHeight="6732"/>
  </bookViews>
  <sheets>
    <sheet name="СК" sheetId="4" r:id="rId1"/>
    <sheet name="Лист3" sheetId="3" r:id="rId2"/>
  </sheets>
  <definedNames>
    <definedName name="_xlnm.Print_Area" localSheetId="0">СК!$A$1:$AB$238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29" i="4"/>
  <c r="G128"/>
  <c r="O127"/>
  <c r="G127" s="1"/>
  <c r="N52"/>
  <c r="N51"/>
  <c r="N92"/>
  <c r="G93"/>
  <c r="G94"/>
  <c r="P92"/>
  <c r="O92"/>
  <c r="G92" s="1"/>
  <c r="N160" l="1"/>
  <c r="I105" l="1"/>
  <c r="I104"/>
  <c r="H220"/>
  <c r="H219"/>
  <c r="L121"/>
  <c r="M121"/>
  <c r="I121"/>
  <c r="J121"/>
  <c r="K121"/>
  <c r="H121"/>
  <c r="I51"/>
  <c r="I48" s="1"/>
  <c r="J51"/>
  <c r="J48" s="1"/>
  <c r="K51"/>
  <c r="K48" s="1"/>
  <c r="L51"/>
  <c r="L48" s="1"/>
  <c r="M51"/>
  <c r="M48" s="1"/>
  <c r="N48"/>
  <c r="O51"/>
  <c r="P51"/>
  <c r="P48" s="1"/>
  <c r="I52"/>
  <c r="I49" s="1"/>
  <c r="J52"/>
  <c r="J49" s="1"/>
  <c r="K52"/>
  <c r="L52"/>
  <c r="L49" s="1"/>
  <c r="M52"/>
  <c r="M49" s="1"/>
  <c r="N49"/>
  <c r="O52"/>
  <c r="O49" s="1"/>
  <c r="P52"/>
  <c r="P49" s="1"/>
  <c r="H52"/>
  <c r="H49" s="1"/>
  <c r="O48"/>
  <c r="H51"/>
  <c r="H48" s="1"/>
  <c r="I89"/>
  <c r="J89"/>
  <c r="K89"/>
  <c r="L89"/>
  <c r="H89"/>
  <c r="G54"/>
  <c r="G55"/>
  <c r="G57"/>
  <c r="G58"/>
  <c r="G60"/>
  <c r="G61"/>
  <c r="G63"/>
  <c r="G64"/>
  <c r="G66"/>
  <c r="G67"/>
  <c r="G69"/>
  <c r="G70"/>
  <c r="G72"/>
  <c r="G73"/>
  <c r="G75"/>
  <c r="G76"/>
  <c r="G78"/>
  <c r="G79"/>
  <c r="G81"/>
  <c r="G82"/>
  <c r="G84"/>
  <c r="G85"/>
  <c r="G87"/>
  <c r="G88"/>
  <c r="G90"/>
  <c r="G91"/>
  <c r="I42"/>
  <c r="J42"/>
  <c r="K42"/>
  <c r="L42"/>
  <c r="M42"/>
  <c r="N42"/>
  <c r="O42"/>
  <c r="P42"/>
  <c r="H42"/>
  <c r="I39"/>
  <c r="J39"/>
  <c r="K39"/>
  <c r="L39"/>
  <c r="M39"/>
  <c r="N39"/>
  <c r="O39"/>
  <c r="P39"/>
  <c r="H39"/>
  <c r="I36"/>
  <c r="J36"/>
  <c r="K36"/>
  <c r="L36"/>
  <c r="M36"/>
  <c r="N36"/>
  <c r="O36"/>
  <c r="P36"/>
  <c r="H36"/>
  <c r="G28"/>
  <c r="G29"/>
  <c r="G31"/>
  <c r="G32"/>
  <c r="G34"/>
  <c r="G35"/>
  <c r="G37"/>
  <c r="G38"/>
  <c r="G40"/>
  <c r="G41"/>
  <c r="G43"/>
  <c r="G44"/>
  <c r="K49"/>
  <c r="G39" l="1"/>
  <c r="G42"/>
  <c r="G51"/>
  <c r="G49"/>
  <c r="G52"/>
  <c r="G48"/>
  <c r="G36"/>
  <c r="P184"/>
  <c r="N80"/>
  <c r="O80"/>
  <c r="P80"/>
  <c r="N25"/>
  <c r="O25"/>
  <c r="P25"/>
  <c r="P22" s="1"/>
  <c r="P96" s="1"/>
  <c r="N26"/>
  <c r="O26"/>
  <c r="O23" s="1"/>
  <c r="P26"/>
  <c r="P23" s="1"/>
  <c r="N27"/>
  <c r="O27"/>
  <c r="P27"/>
  <c r="N30"/>
  <c r="O30"/>
  <c r="P30"/>
  <c r="N33"/>
  <c r="O33"/>
  <c r="P33"/>
  <c r="M104"/>
  <c r="M230"/>
  <c r="M227"/>
  <c r="M224"/>
  <c r="M216"/>
  <c r="N104"/>
  <c r="O104"/>
  <c r="O101" s="1"/>
  <c r="P104"/>
  <c r="P101" s="1"/>
  <c r="N105"/>
  <c r="O105"/>
  <c r="P105"/>
  <c r="P102" s="1"/>
  <c r="N106"/>
  <c r="O106"/>
  <c r="P106"/>
  <c r="N109"/>
  <c r="O109"/>
  <c r="P109"/>
  <c r="N112"/>
  <c r="O112"/>
  <c r="P112"/>
  <c r="N121"/>
  <c r="O121"/>
  <c r="P121"/>
  <c r="N124"/>
  <c r="O124"/>
  <c r="P124"/>
  <c r="N134"/>
  <c r="N131" s="1"/>
  <c r="O134"/>
  <c r="P134"/>
  <c r="P131" s="1"/>
  <c r="N135"/>
  <c r="O135"/>
  <c r="O132" s="1"/>
  <c r="P135"/>
  <c r="P132" s="1"/>
  <c r="N136"/>
  <c r="O136"/>
  <c r="P136"/>
  <c r="N158"/>
  <c r="N155" s="1"/>
  <c r="O158"/>
  <c r="P158"/>
  <c r="O160"/>
  <c r="P160"/>
  <c r="N163"/>
  <c r="O163"/>
  <c r="P163"/>
  <c r="N166"/>
  <c r="O166"/>
  <c r="P166"/>
  <c r="N169"/>
  <c r="O169"/>
  <c r="P169"/>
  <c r="N172"/>
  <c r="O172"/>
  <c r="P172"/>
  <c r="N175"/>
  <c r="O175"/>
  <c r="P175"/>
  <c r="N178"/>
  <c r="O178"/>
  <c r="P178"/>
  <c r="N183"/>
  <c r="N159" s="1"/>
  <c r="N156" s="1"/>
  <c r="O183"/>
  <c r="O159" s="1"/>
  <c r="P183"/>
  <c r="P159" s="1"/>
  <c r="N184"/>
  <c r="O184"/>
  <c r="N187"/>
  <c r="O187"/>
  <c r="P187"/>
  <c r="M158"/>
  <c r="M187"/>
  <c r="M184"/>
  <c r="M178"/>
  <c r="M175"/>
  <c r="M172"/>
  <c r="M169"/>
  <c r="M166"/>
  <c r="M160"/>
  <c r="G174"/>
  <c r="M135"/>
  <c r="M132" s="1"/>
  <c r="M134"/>
  <c r="M131" s="1"/>
  <c r="M133"/>
  <c r="M105"/>
  <c r="M163"/>
  <c r="M183"/>
  <c r="M181" s="1"/>
  <c r="M71"/>
  <c r="M25"/>
  <c r="M96" s="1"/>
  <c r="M26"/>
  <c r="M23" s="1"/>
  <c r="M27"/>
  <c r="G222"/>
  <c r="G223"/>
  <c r="G225"/>
  <c r="G226"/>
  <c r="G228"/>
  <c r="G229"/>
  <c r="G230"/>
  <c r="G231"/>
  <c r="G232"/>
  <c r="G201"/>
  <c r="G204"/>
  <c r="G205"/>
  <c r="G209"/>
  <c r="G107"/>
  <c r="G108"/>
  <c r="G110"/>
  <c r="G111"/>
  <c r="G113"/>
  <c r="G114"/>
  <c r="G116"/>
  <c r="G117"/>
  <c r="G119"/>
  <c r="G120"/>
  <c r="G122"/>
  <c r="G123"/>
  <c r="G125"/>
  <c r="G126"/>
  <c r="G137"/>
  <c r="G138"/>
  <c r="G146"/>
  <c r="G147"/>
  <c r="G152"/>
  <c r="G161"/>
  <c r="G164"/>
  <c r="G167"/>
  <c r="G168"/>
  <c r="G170"/>
  <c r="G171"/>
  <c r="G173"/>
  <c r="G176"/>
  <c r="G179"/>
  <c r="G182"/>
  <c r="G188"/>
  <c r="G189"/>
  <c r="P219"/>
  <c r="P220"/>
  <c r="P217" s="1"/>
  <c r="P235" s="1"/>
  <c r="P221"/>
  <c r="P224"/>
  <c r="P227"/>
  <c r="P198"/>
  <c r="P207" s="1"/>
  <c r="P199"/>
  <c r="P208" s="1"/>
  <c r="P203"/>
  <c r="P200" s="1"/>
  <c r="P197" s="1"/>
  <c r="P206" s="1"/>
  <c r="P53"/>
  <c r="P56"/>
  <c r="P59"/>
  <c r="P62"/>
  <c r="P65"/>
  <c r="P68"/>
  <c r="P71"/>
  <c r="P74"/>
  <c r="P77"/>
  <c r="P83"/>
  <c r="P86"/>
  <c r="P89"/>
  <c r="P192" l="1"/>
  <c r="G184"/>
  <c r="N133"/>
  <c r="N132"/>
  <c r="O133"/>
  <c r="O131"/>
  <c r="O130" s="1"/>
  <c r="P133"/>
  <c r="M191"/>
  <c r="M130"/>
  <c r="P130"/>
  <c r="N130"/>
  <c r="M101"/>
  <c r="O24"/>
  <c r="N23"/>
  <c r="N97" s="1"/>
  <c r="N24"/>
  <c r="N192"/>
  <c r="P218"/>
  <c r="P215" s="1"/>
  <c r="P233" s="1"/>
  <c r="M22"/>
  <c r="M21" s="1"/>
  <c r="M159"/>
  <c r="M192" s="1"/>
  <c r="M190" s="1"/>
  <c r="N157"/>
  <c r="N154" s="1"/>
  <c r="O192"/>
  <c r="O157"/>
  <c r="O154" s="1"/>
  <c r="N191"/>
  <c r="O102"/>
  <c r="O103"/>
  <c r="O100" s="1"/>
  <c r="P191"/>
  <c r="P103"/>
  <c r="P100" s="1"/>
  <c r="O191"/>
  <c r="N101"/>
  <c r="P24"/>
  <c r="P21"/>
  <c r="O22"/>
  <c r="N22"/>
  <c r="N96" s="1"/>
  <c r="P157"/>
  <c r="P154" s="1"/>
  <c r="G187"/>
  <c r="N102"/>
  <c r="N103"/>
  <c r="N100" s="1"/>
  <c r="G165"/>
  <c r="M157"/>
  <c r="M154" s="1"/>
  <c r="P216"/>
  <c r="P234" s="1"/>
  <c r="G185"/>
  <c r="P50"/>
  <c r="P47" s="1"/>
  <c r="M103"/>
  <c r="M100" s="1"/>
  <c r="G180"/>
  <c r="G162"/>
  <c r="G183"/>
  <c r="G177"/>
  <c r="G186"/>
  <c r="P97"/>
  <c r="M124"/>
  <c r="G124" s="1"/>
  <c r="G121"/>
  <c r="N89"/>
  <c r="O89"/>
  <c r="M89"/>
  <c r="L150"/>
  <c r="G150" s="1"/>
  <c r="L149"/>
  <c r="G149" s="1"/>
  <c r="L151"/>
  <c r="G151" s="1"/>
  <c r="L104"/>
  <c r="L105"/>
  <c r="L144"/>
  <c r="L158"/>
  <c r="I175"/>
  <c r="J175"/>
  <c r="K175"/>
  <c r="L175"/>
  <c r="H175"/>
  <c r="L145"/>
  <c r="G145" s="1"/>
  <c r="L143"/>
  <c r="L118"/>
  <c r="G118" s="1"/>
  <c r="L115"/>
  <c r="G115" s="1"/>
  <c r="M33"/>
  <c r="N227"/>
  <c r="O227"/>
  <c r="N224"/>
  <c r="O224"/>
  <c r="N221"/>
  <c r="O221"/>
  <c r="N220"/>
  <c r="N217" s="1"/>
  <c r="N235" s="1"/>
  <c r="O220"/>
  <c r="O217" s="1"/>
  <c r="O235" s="1"/>
  <c r="N219"/>
  <c r="O219"/>
  <c r="N203"/>
  <c r="N200" s="1"/>
  <c r="N197" s="1"/>
  <c r="N206" s="1"/>
  <c r="O203"/>
  <c r="O200" s="1"/>
  <c r="O197" s="1"/>
  <c r="O206" s="1"/>
  <c r="N199"/>
  <c r="N208" s="1"/>
  <c r="O199"/>
  <c r="O208" s="1"/>
  <c r="N198"/>
  <c r="N207" s="1"/>
  <c r="O198"/>
  <c r="O207" s="1"/>
  <c r="N86"/>
  <c r="O86"/>
  <c r="N83"/>
  <c r="O83"/>
  <c r="N77"/>
  <c r="O77"/>
  <c r="N74"/>
  <c r="O74"/>
  <c r="N71"/>
  <c r="O71"/>
  <c r="N68"/>
  <c r="O68"/>
  <c r="N65"/>
  <c r="O65"/>
  <c r="N62"/>
  <c r="O62"/>
  <c r="N59"/>
  <c r="O59"/>
  <c r="N56"/>
  <c r="O56"/>
  <c r="N53"/>
  <c r="O53"/>
  <c r="K83"/>
  <c r="H50"/>
  <c r="K219"/>
  <c r="I227"/>
  <c r="J227"/>
  <c r="K227"/>
  <c r="L227"/>
  <c r="H227"/>
  <c r="M220"/>
  <c r="M217" s="1"/>
  <c r="M203"/>
  <c r="M200" s="1"/>
  <c r="M197" s="1"/>
  <c r="M206" s="1"/>
  <c r="M202"/>
  <c r="M199" s="1"/>
  <c r="M208" s="1"/>
  <c r="M198"/>
  <c r="M207" s="1"/>
  <c r="L159"/>
  <c r="K158"/>
  <c r="K159"/>
  <c r="G89" l="1"/>
  <c r="P190"/>
  <c r="H47"/>
  <c r="G175"/>
  <c r="N190"/>
  <c r="L102"/>
  <c r="P238"/>
  <c r="O190"/>
  <c r="O21"/>
  <c r="P95"/>
  <c r="P237"/>
  <c r="P236" s="1"/>
  <c r="N21"/>
  <c r="G227"/>
  <c r="L148"/>
  <c r="G148" s="1"/>
  <c r="L140"/>
  <c r="G140" s="1"/>
  <c r="G143"/>
  <c r="L141"/>
  <c r="G141" s="1"/>
  <c r="G144"/>
  <c r="G153"/>
  <c r="L103"/>
  <c r="O218"/>
  <c r="O215" s="1"/>
  <c r="O233" s="1"/>
  <c r="O97"/>
  <c r="O238" s="1"/>
  <c r="L142"/>
  <c r="G142" s="1"/>
  <c r="N218"/>
  <c r="N215" s="1"/>
  <c r="N233" s="1"/>
  <c r="N216"/>
  <c r="N234" s="1"/>
  <c r="O216"/>
  <c r="O234" s="1"/>
  <c r="L157"/>
  <c r="O96"/>
  <c r="N50"/>
  <c r="N47" s="1"/>
  <c r="O50"/>
  <c r="O47" s="1"/>
  <c r="K157"/>
  <c r="M218"/>
  <c r="I181"/>
  <c r="J181"/>
  <c r="K181"/>
  <c r="L181"/>
  <c r="H181"/>
  <c r="I178"/>
  <c r="J178"/>
  <c r="K178"/>
  <c r="L178"/>
  <c r="H178"/>
  <c r="H62"/>
  <c r="I62"/>
  <c r="J62"/>
  <c r="K62"/>
  <c r="L62"/>
  <c r="M62"/>
  <c r="J169"/>
  <c r="M235"/>
  <c r="M234"/>
  <c r="M237" s="1"/>
  <c r="M221"/>
  <c r="H202"/>
  <c r="I202"/>
  <c r="I199" s="1"/>
  <c r="I208" s="1"/>
  <c r="J202"/>
  <c r="J199" s="1"/>
  <c r="J208" s="1"/>
  <c r="K202"/>
  <c r="K199" s="1"/>
  <c r="K208" s="1"/>
  <c r="L202"/>
  <c r="L199" s="1"/>
  <c r="L208" s="1"/>
  <c r="M136"/>
  <c r="I134"/>
  <c r="J134"/>
  <c r="J131" s="1"/>
  <c r="K134"/>
  <c r="K131" s="1"/>
  <c r="L134"/>
  <c r="I135"/>
  <c r="I132" s="1"/>
  <c r="J135"/>
  <c r="J132" s="1"/>
  <c r="K135"/>
  <c r="K132" s="1"/>
  <c r="L135"/>
  <c r="H134"/>
  <c r="H131" s="1"/>
  <c r="H135"/>
  <c r="H132" s="1"/>
  <c r="M102"/>
  <c r="M112"/>
  <c r="M109"/>
  <c r="M106"/>
  <c r="M97"/>
  <c r="I86"/>
  <c r="J86"/>
  <c r="K86"/>
  <c r="L86"/>
  <c r="M86"/>
  <c r="H86"/>
  <c r="I83"/>
  <c r="J83"/>
  <c r="L83"/>
  <c r="M83"/>
  <c r="H83"/>
  <c r="M80"/>
  <c r="I80"/>
  <c r="J80"/>
  <c r="K80"/>
  <c r="L80"/>
  <c r="H80"/>
  <c r="I77"/>
  <c r="J77"/>
  <c r="K77"/>
  <c r="L77"/>
  <c r="M77"/>
  <c r="H77"/>
  <c r="I74"/>
  <c r="J74"/>
  <c r="K74"/>
  <c r="L74"/>
  <c r="M74"/>
  <c r="H74"/>
  <c r="I71"/>
  <c r="J71"/>
  <c r="K71"/>
  <c r="L71"/>
  <c r="H71"/>
  <c r="K68"/>
  <c r="L68"/>
  <c r="M68"/>
  <c r="J68"/>
  <c r="K65"/>
  <c r="L65"/>
  <c r="M65"/>
  <c r="J65"/>
  <c r="K59"/>
  <c r="L59"/>
  <c r="M59"/>
  <c r="J59"/>
  <c r="I56"/>
  <c r="J56"/>
  <c r="K56"/>
  <c r="L56"/>
  <c r="M56"/>
  <c r="H56"/>
  <c r="M53"/>
  <c r="I26"/>
  <c r="J26"/>
  <c r="J23" s="1"/>
  <c r="K26"/>
  <c r="L26"/>
  <c r="L23" s="1"/>
  <c r="I25"/>
  <c r="J25"/>
  <c r="J22" s="1"/>
  <c r="K25"/>
  <c r="K22" s="1"/>
  <c r="L25"/>
  <c r="H25"/>
  <c r="H26"/>
  <c r="M30"/>
  <c r="J219"/>
  <c r="J216" s="1"/>
  <c r="J234" s="1"/>
  <c r="K216"/>
  <c r="K234" s="1"/>
  <c r="L219"/>
  <c r="L216" s="1"/>
  <c r="L234" s="1"/>
  <c r="I219"/>
  <c r="L53"/>
  <c r="J221"/>
  <c r="H234"/>
  <c r="J166"/>
  <c r="K166"/>
  <c r="L166"/>
  <c r="I166"/>
  <c r="L112"/>
  <c r="K112"/>
  <c r="J112"/>
  <c r="I112"/>
  <c r="H112"/>
  <c r="K224"/>
  <c r="K221"/>
  <c r="K220"/>
  <c r="K217" s="1"/>
  <c r="K235" s="1"/>
  <c r="J224"/>
  <c r="J220"/>
  <c r="I224"/>
  <c r="I221"/>
  <c r="I220"/>
  <c r="I217" s="1"/>
  <c r="I235" s="1"/>
  <c r="K203"/>
  <c r="K200" s="1"/>
  <c r="K198"/>
  <c r="K207" s="1"/>
  <c r="J203"/>
  <c r="J200" s="1"/>
  <c r="J198"/>
  <c r="J207" s="1"/>
  <c r="I203"/>
  <c r="I200" s="1"/>
  <c r="I198"/>
  <c r="I207" s="1"/>
  <c r="K172"/>
  <c r="K169"/>
  <c r="K163"/>
  <c r="K160"/>
  <c r="K156"/>
  <c r="K155"/>
  <c r="K136"/>
  <c r="K133" s="1"/>
  <c r="K109"/>
  <c r="K106"/>
  <c r="K105"/>
  <c r="K104"/>
  <c r="J172"/>
  <c r="J163"/>
  <c r="J160"/>
  <c r="J159"/>
  <c r="J156" s="1"/>
  <c r="J158"/>
  <c r="J155" s="1"/>
  <c r="J136"/>
  <c r="J133" s="1"/>
  <c r="J109"/>
  <c r="J106"/>
  <c r="J105"/>
  <c r="J104"/>
  <c r="I172"/>
  <c r="I169"/>
  <c r="I163"/>
  <c r="I160"/>
  <c r="I159"/>
  <c r="I156" s="1"/>
  <c r="I158"/>
  <c r="I155" s="1"/>
  <c r="I136"/>
  <c r="I133" s="1"/>
  <c r="I109"/>
  <c r="I106"/>
  <c r="I103" s="1"/>
  <c r="I50"/>
  <c r="I47" s="1"/>
  <c r="K33"/>
  <c r="K30"/>
  <c r="K27"/>
  <c r="J33"/>
  <c r="J30"/>
  <c r="J27"/>
  <c r="I33"/>
  <c r="I30"/>
  <c r="I27"/>
  <c r="H221"/>
  <c r="L221"/>
  <c r="H224"/>
  <c r="L224"/>
  <c r="L220"/>
  <c r="L217" s="1"/>
  <c r="L235" s="1"/>
  <c r="H216"/>
  <c r="H215"/>
  <c r="H105"/>
  <c r="H104"/>
  <c r="H106"/>
  <c r="L106"/>
  <c r="H109"/>
  <c r="L109"/>
  <c r="H136"/>
  <c r="L136"/>
  <c r="L133" s="1"/>
  <c r="H159"/>
  <c r="L156"/>
  <c r="H158"/>
  <c r="L155"/>
  <c r="H160"/>
  <c r="L160"/>
  <c r="H163"/>
  <c r="L163"/>
  <c r="H166"/>
  <c r="H169"/>
  <c r="L169"/>
  <c r="H172"/>
  <c r="L172"/>
  <c r="H198"/>
  <c r="L198"/>
  <c r="L207" s="1"/>
  <c r="H203"/>
  <c r="L203"/>
  <c r="L200" s="1"/>
  <c r="S30"/>
  <c r="H33"/>
  <c r="L33"/>
  <c r="H30"/>
  <c r="L30"/>
  <c r="H27"/>
  <c r="L27"/>
  <c r="G56" l="1"/>
  <c r="G159"/>
  <c r="G59"/>
  <c r="G65"/>
  <c r="G68"/>
  <c r="G71"/>
  <c r="G86"/>
  <c r="G27"/>
  <c r="G33"/>
  <c r="I22"/>
  <c r="G25"/>
  <c r="G26"/>
  <c r="H130"/>
  <c r="K130"/>
  <c r="I131"/>
  <c r="I130" s="1"/>
  <c r="I191"/>
  <c r="G30"/>
  <c r="G74"/>
  <c r="G80"/>
  <c r="G83"/>
  <c r="L192"/>
  <c r="G192" s="1"/>
  <c r="L132"/>
  <c r="G132" s="1"/>
  <c r="L191"/>
  <c r="L131"/>
  <c r="L130" s="1"/>
  <c r="J130"/>
  <c r="G62"/>
  <c r="L139"/>
  <c r="G139" s="1"/>
  <c r="G77"/>
  <c r="I101"/>
  <c r="K102"/>
  <c r="K192"/>
  <c r="J101"/>
  <c r="J191"/>
  <c r="I102"/>
  <c r="I192"/>
  <c r="M233"/>
  <c r="M215"/>
  <c r="H192"/>
  <c r="H191"/>
  <c r="K191"/>
  <c r="G191" s="1"/>
  <c r="O237"/>
  <c r="O236" s="1"/>
  <c r="J102"/>
  <c r="J192"/>
  <c r="G163"/>
  <c r="G136"/>
  <c r="G106"/>
  <c r="M238"/>
  <c r="M236" s="1"/>
  <c r="N238"/>
  <c r="H207"/>
  <c r="G207" s="1"/>
  <c r="G198"/>
  <c r="H155"/>
  <c r="G155" s="1"/>
  <c r="G158"/>
  <c r="G181"/>
  <c r="G169"/>
  <c r="H101"/>
  <c r="G104"/>
  <c r="G220"/>
  <c r="H22"/>
  <c r="G135"/>
  <c r="H233"/>
  <c r="G224"/>
  <c r="H200"/>
  <c r="G200" s="1"/>
  <c r="G203"/>
  <c r="G160"/>
  <c r="G109"/>
  <c r="G105"/>
  <c r="G221"/>
  <c r="G112"/>
  <c r="G134"/>
  <c r="H199"/>
  <c r="G202"/>
  <c r="G166"/>
  <c r="G172"/>
  <c r="I216"/>
  <c r="I234" s="1"/>
  <c r="G234" s="1"/>
  <c r="G219"/>
  <c r="G178"/>
  <c r="H156"/>
  <c r="G156" s="1"/>
  <c r="O95"/>
  <c r="H133"/>
  <c r="G133" s="1"/>
  <c r="H102"/>
  <c r="L101"/>
  <c r="N237"/>
  <c r="K101"/>
  <c r="K23"/>
  <c r="L22"/>
  <c r="J50"/>
  <c r="J47" s="1"/>
  <c r="J97"/>
  <c r="J238" s="1"/>
  <c r="L50"/>
  <c r="L47" s="1"/>
  <c r="M50"/>
  <c r="M47" s="1"/>
  <c r="J197"/>
  <c r="J206" s="1"/>
  <c r="L97"/>
  <c r="L238" s="1"/>
  <c r="J21"/>
  <c r="J96"/>
  <c r="J237" s="1"/>
  <c r="H23"/>
  <c r="J24"/>
  <c r="K96"/>
  <c r="H24"/>
  <c r="I23"/>
  <c r="K50"/>
  <c r="K47" s="1"/>
  <c r="H197"/>
  <c r="K103"/>
  <c r="L197"/>
  <c r="L206" s="1"/>
  <c r="L24"/>
  <c r="M24"/>
  <c r="I24"/>
  <c r="K24"/>
  <c r="J53"/>
  <c r="J218"/>
  <c r="J215" s="1"/>
  <c r="J233" s="1"/>
  <c r="L218"/>
  <c r="L215" s="1"/>
  <c r="L233" s="1"/>
  <c r="I197"/>
  <c r="I206" s="1"/>
  <c r="K197"/>
  <c r="K206" s="1"/>
  <c r="J217"/>
  <c r="J235" s="1"/>
  <c r="I218"/>
  <c r="K218"/>
  <c r="K215" s="1"/>
  <c r="K233" s="1"/>
  <c r="H217"/>
  <c r="K154"/>
  <c r="L154"/>
  <c r="L100"/>
  <c r="J103"/>
  <c r="J100" s="1"/>
  <c r="I100"/>
  <c r="I157"/>
  <c r="I154" s="1"/>
  <c r="J157"/>
  <c r="J154" s="1"/>
  <c r="H157"/>
  <c r="H103"/>
  <c r="L190" l="1"/>
  <c r="K237"/>
  <c r="J236"/>
  <c r="I97"/>
  <c r="G23"/>
  <c r="G130"/>
  <c r="I96"/>
  <c r="I237" s="1"/>
  <c r="G22"/>
  <c r="G24"/>
  <c r="G131"/>
  <c r="G102"/>
  <c r="G47"/>
  <c r="G50"/>
  <c r="H190"/>
  <c r="K190"/>
  <c r="J190"/>
  <c r="I190"/>
  <c r="N236"/>
  <c r="I215"/>
  <c r="G218"/>
  <c r="G101"/>
  <c r="H100"/>
  <c r="G103"/>
  <c r="H208"/>
  <c r="G208" s="1"/>
  <c r="G199"/>
  <c r="H97"/>
  <c r="H154"/>
  <c r="G154" s="1"/>
  <c r="G157"/>
  <c r="H235"/>
  <c r="G235" s="1"/>
  <c r="G217"/>
  <c r="H206"/>
  <c r="G206" s="1"/>
  <c r="G197"/>
  <c r="H96"/>
  <c r="G216"/>
  <c r="M95"/>
  <c r="K21"/>
  <c r="L21"/>
  <c r="K97"/>
  <c r="K238" s="1"/>
  <c r="K236" s="1"/>
  <c r="N95"/>
  <c r="K100"/>
  <c r="K53"/>
  <c r="L96"/>
  <c r="J95"/>
  <c r="I21"/>
  <c r="H21"/>
  <c r="I53"/>
  <c r="K95" l="1"/>
  <c r="G53"/>
  <c r="G21"/>
  <c r="I95"/>
  <c r="G190"/>
  <c r="G97"/>
  <c r="H237"/>
  <c r="G96"/>
  <c r="L95"/>
  <c r="L237"/>
  <c r="L236" s="1"/>
  <c r="I238"/>
  <c r="I236" s="1"/>
  <c r="H95"/>
  <c r="H238"/>
  <c r="G100"/>
  <c r="I233"/>
  <c r="G233" s="1"/>
  <c r="G215"/>
  <c r="H236" l="1"/>
  <c r="G95"/>
  <c r="G237"/>
  <c r="G238"/>
  <c r="G236" l="1"/>
</calcChain>
</file>

<file path=xl/sharedStrings.xml><?xml version="1.0" encoding="utf-8"?>
<sst xmlns="http://schemas.openxmlformats.org/spreadsheetml/2006/main" count="798" uniqueCount="212">
  <si>
    <t>СТРУКТУРА</t>
  </si>
  <si>
    <t>Наименование показателя</t>
  </si>
  <si>
    <t>Срок реализации</t>
  </si>
  <si>
    <t xml:space="preserve">Финансовое обеспечение </t>
  </si>
  <si>
    <t xml:space="preserve">Целевые индикаторы реализации мероприятия (группы мероприятий) муниципальной программы </t>
  </si>
  <si>
    <t>Источник</t>
  </si>
  <si>
    <t>Объем (рублей)</t>
  </si>
  <si>
    <t>Наименование</t>
  </si>
  <si>
    <t>Единица измерения</t>
  </si>
  <si>
    <t>Значение</t>
  </si>
  <si>
    <t>Всего</t>
  </si>
  <si>
    <t>Цель муниципальной программы</t>
  </si>
  <si>
    <t>Х</t>
  </si>
  <si>
    <t xml:space="preserve">Задача 1 муниципальной программы </t>
  </si>
  <si>
    <t>Всего, из них расходы за счет: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</si>
  <si>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</si>
  <si>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</si>
  <si>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ВСЕГО по муниципальной программе</t>
  </si>
  <si>
    <t>№ п/п</t>
  </si>
  <si>
    <t xml:space="preserve">Задача 2 муниципальной программы </t>
  </si>
  <si>
    <t>Администрация Воронцовского сельского поселения</t>
  </si>
  <si>
    <t>Соисполнитель, исполнитель основного мероприятия, исполнитель ведомственной целевой программы, исполнитель мероприятия</t>
  </si>
  <si>
    <t>Задача 1 подпрограммы 2 муниципальной программы:</t>
  </si>
  <si>
    <t>Основное мероприятие:</t>
  </si>
  <si>
    <t>Мероприятие 1:</t>
  </si>
  <si>
    <t>Мероприятие 2:</t>
  </si>
  <si>
    <t>Мероприятие 3:</t>
  </si>
  <si>
    <t>Мероприятие 4:</t>
  </si>
  <si>
    <t>Повышение благосостояния населения Воронцовского сельского поселения Полтавского муниципального района Омской области на основе стабильного развития экономики, проведения активной инновационной и инвестиционной политики, увеличения доходов бюджета и рационального их расходования</t>
  </si>
  <si>
    <t>Обеспечение эффективного управления собственностью муниципального образования</t>
  </si>
  <si>
    <t>Задача 1 подпрограммы 1 муниципальной программы:</t>
  </si>
  <si>
    <t>Формирование и развитие собственности сельского поселения</t>
  </si>
  <si>
    <t>Государственная регистрация права муниципальной собственности на объекты недвижимости</t>
  </si>
  <si>
    <t>Мероприятие 5:</t>
  </si>
  <si>
    <t xml:space="preserve"> Оформлении технической документации на объекты недвижимого имущества</t>
  </si>
  <si>
    <t>Итого по подпрограмме 1 муниципальной программы</t>
  </si>
  <si>
    <t>Развитие и модернизация коммунальной и транспортной инфраструктуры</t>
  </si>
  <si>
    <t xml:space="preserve">Обеспечение сохранности существующей дорожной сети, приоритетное выполнение работ по содержанию, ремонту и  модернизации существующих автомобильных дорог </t>
  </si>
  <si>
    <t>Содержание, ремонт, капитальный ремонт внутрипоселковых автомобильных дорог и сооружений на них, проведение отдельных мероприятий, связанных с дорожным хозяйством</t>
  </si>
  <si>
    <t>Содержание внутрипоселковых автомобильных дорог и сооружений на них</t>
  </si>
  <si>
    <t>Повышение обеспечения граждан питьевой водой надлежащего качества</t>
  </si>
  <si>
    <t>Содержание и ремонт общественных колодцев</t>
  </si>
  <si>
    <t>Обеспечение и улучшение санитарного и эстетического состояния территории сельского поселения, создание условий, обеспечивающих комфортные условия для проживания и отдыха населения на территории поселения</t>
  </si>
  <si>
    <t>Благоустройство территории сельского поселения</t>
  </si>
  <si>
    <t>Содержание и реконструкция объектов уличного освещения</t>
  </si>
  <si>
    <t>Озеленение территории сельского поселения</t>
  </si>
  <si>
    <t>Содержание мест захоронения</t>
  </si>
  <si>
    <t>Повышение уровня благоустройства поселения</t>
  </si>
  <si>
    <t xml:space="preserve"> Утилизация и переработка твердых бытовых отходов</t>
  </si>
  <si>
    <t>Итого по подпрограмме 2 муниципальной программы</t>
  </si>
  <si>
    <t>Содействие развитию сельскохозяйственного производства</t>
  </si>
  <si>
    <t>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сельского поселения</t>
  </si>
  <si>
    <t>Задача 1 подпрограммы 3 муниципальной программы:</t>
  </si>
  <si>
    <t>Улучшение финансового состояния малых форм хозяйствования за счет роста объемов производства и реализации с/х продукции</t>
  </si>
  <si>
    <t>Итого по подпрограмме 3 муниципальной программы</t>
  </si>
  <si>
    <t>Количество межевых планов на земельные участки</t>
  </si>
  <si>
    <t xml:space="preserve">Единиц </t>
  </si>
  <si>
    <t>Количество свидетельств государственной регистрации права объектов недвижимости</t>
  </si>
  <si>
    <t>Единиц</t>
  </si>
  <si>
    <t>Количество объектов собственности сельского поселения, в отношении которых проведена оценка рыночной стоимости права собственности (арендной платы)</t>
  </si>
  <si>
    <t>кв.м.</t>
  </si>
  <si>
    <t>Количество отремонтированных колодцев</t>
  </si>
  <si>
    <t>Уровень содержания мест захоронения</t>
  </si>
  <si>
    <t>Количество молока, сданного гражданами, ведущими личное подсобное хозяйство, на промышленную переработку</t>
  </si>
  <si>
    <t>т.</t>
  </si>
  <si>
    <t xml:space="preserve"> Уровень благоустройства поселения (в %)</t>
  </si>
  <si>
    <t>Обеспеченность населения сетями наружного освещения ( в %)</t>
  </si>
  <si>
    <t>к муниципальной программе Воронцовского сельского поселения</t>
  </si>
  <si>
    <t xml:space="preserve">Задача 4 муниципальной программы: </t>
  </si>
  <si>
    <t>Повышение эффективности потребления энергетических ресурсов в муниципальном образовании</t>
  </si>
  <si>
    <t>Обеспечение рационального использования энергетических ресурсов за счет реализации мероприятий по энергосбережению и повышению энергетической эффективности</t>
  </si>
  <si>
    <t>Задача 1 подпрограммы 4 муниципальной программы:</t>
  </si>
  <si>
    <t>Снижение потребления топливно-энергетических ресурсов</t>
  </si>
  <si>
    <t>2. Поступлений целевого характера из районного областного бюджета</t>
  </si>
  <si>
    <t>Мероприятия, направленные на повышение уровня энергосбережения и повышение энергетической эффективности</t>
  </si>
  <si>
    <t>Экономия тепловой энергии</t>
  </si>
  <si>
    <t xml:space="preserve">Мероприятия по повышению эффективности системы теплоснабжения </t>
  </si>
  <si>
    <t>Экономия электрической энергии</t>
  </si>
  <si>
    <t>Итого по подпрограмме 4 муниципальной программы</t>
  </si>
  <si>
    <t>Администрация муниципального образования Воронцовского сельского поселения Полтавского муниципального района Омской области</t>
  </si>
  <si>
    <t>Администрация муниципального образования Воронцовском сельского поселения Полтавского муниципального района Омской области</t>
  </si>
  <si>
    <t xml:space="preserve">Площадь автомобильных дорог  в отношении которых произведен ремонт и поддержание внутрипоселковых дорог и искусственных сооружений на них на уровне, соответствующем категории дороги, в соответствии с нормативными требованиями; </t>
  </si>
  <si>
    <t>Площадь автомобильных дорог с твердым покрытием, в отношении которых произведен капитальный ремонт</t>
  </si>
  <si>
    <t>Капитальный ремонт и ремонт внутрипоселковых автомобильных дорог и сооружений на них,</t>
  </si>
  <si>
    <t>Ремонт автомобильных дорог  в с. Воронцовка ( пер. Зеленый (от ул. Ленина до границы земельного участка дома № 39 по ул. 40 лет Победы), ул. 40 лет Победы (от дома № 19 до дома № 27), ул. Северная (от дома №48 до дома № 60))</t>
  </si>
  <si>
    <t>Содержание полигона ТБО</t>
  </si>
  <si>
    <t>%</t>
  </si>
  <si>
    <t>час</t>
  </si>
  <si>
    <t>шт</t>
  </si>
  <si>
    <t>Мероприятие 1  Разграничение государственной собственности на землю</t>
  </si>
  <si>
    <t>"Развитие экономического потенциала Воронцовского сельского поселения Полтавского муниципального района Омской области"</t>
  </si>
  <si>
    <t>"Повышение эффективности деятельности администрации Воронцовского сельского поселения.</t>
  </si>
  <si>
    <t>в том числе по годам реализации муниципальной программы</t>
  </si>
  <si>
    <t xml:space="preserve">с 2018 </t>
  </si>
  <si>
    <t>Мероприятие 1</t>
  </si>
  <si>
    <t>Содержание муниципального имущества</t>
  </si>
  <si>
    <t>Мероприятия 2</t>
  </si>
  <si>
    <t>Обеспечение хозяйственного обслуживания учреждения</t>
  </si>
  <si>
    <t>Мероприятия 3</t>
  </si>
  <si>
    <t>Проведение выборов</t>
  </si>
  <si>
    <t>Капитальный ремонт здания сельского клуба, расположенного по адресу: Омская область, Полтавский район, с.Воронцовка, ул.Ленина, 39</t>
  </si>
  <si>
    <t>Мероприятия 5</t>
  </si>
  <si>
    <t>Проверка сметной документации в ходе проведения заказчиком работ по капитальному ремонту здания сельского клуба, расположенного по адресу с. Воронцовка, ул. Ленина, 39</t>
  </si>
  <si>
    <t>Мероприятия 6</t>
  </si>
  <si>
    <t xml:space="preserve">Резервный фонд Администрации Воронцовского сельского поселения </t>
  </si>
  <si>
    <t>Мероприятия 7</t>
  </si>
  <si>
    <t>Руководство и управление в сфере установленных функций органов местного самоуправления Воронцовского сельского поселения</t>
  </si>
  <si>
    <t>Мероприятия 8</t>
  </si>
  <si>
    <t>Осуществление первичного воинского учета на территориях, где отсутствуют военные комиссариаты</t>
  </si>
  <si>
    <t>Мероприятия 9</t>
  </si>
  <si>
    <t>Иные межбюджетные трансферты из бюджета поселения бюджету муниципального района в соответствии с заключенными соглашениями</t>
  </si>
  <si>
    <t>Мероприятия 10</t>
  </si>
  <si>
    <t>Мероприятия 11</t>
  </si>
  <si>
    <t>Государственная поддержка отрасли культуры (модернизация учреждений культурно-досугового типа в сельской местности)</t>
  </si>
  <si>
    <t>Задача 2 подпрограммы 2 муниципальной программы:</t>
  </si>
  <si>
    <t>Предоставление субсидий гражданам, ведущим личное подсобное хозяйство, на возмещение части затрат по производству молока Воронцовского сельского поселения</t>
  </si>
  <si>
    <t xml:space="preserve">Поддержка малых форм хозяйствования </t>
  </si>
  <si>
    <t>Снижение доли затрат на содержание имущества</t>
  </si>
  <si>
    <t>% по отношению к прошлому году</t>
  </si>
  <si>
    <t>чел.</t>
  </si>
  <si>
    <t>Количество проведенных выборов</t>
  </si>
  <si>
    <t>шт.</t>
  </si>
  <si>
    <t>Доля резервного фонда в общем объеме расходов бюджета</t>
  </si>
  <si>
    <t xml:space="preserve">Отношение доли расходов на содержание органов исполнительной власти к нормативу формирования расходов </t>
  </si>
  <si>
    <t>Количество граждан призванных на службу в ряды РА</t>
  </si>
  <si>
    <t>Количество соглашений по передаче полномочий</t>
  </si>
  <si>
    <t>Количество объектов модернизации учреждений</t>
  </si>
  <si>
    <t>Общая площадь отремонтированного здания</t>
  </si>
  <si>
    <t>Мероприятие3 :</t>
  </si>
  <si>
    <t>Мероприятие 4</t>
  </si>
  <si>
    <t>Техническое диагностирование котлов, освидетельствование строительных конструкций зданий, инструментально-визуальное обследование металических дымовых труб</t>
  </si>
  <si>
    <t>Мероприятия 12</t>
  </si>
  <si>
    <t>Количество обследуемых котельных</t>
  </si>
  <si>
    <t>Иные межбюджетные трансферты из бюджета муниципального района бюджету поселения в соответствии с заключенными соглашениями</t>
  </si>
  <si>
    <t>Мероприятия 6:</t>
  </si>
  <si>
    <t>Мероприятия 7:</t>
  </si>
  <si>
    <t>Количество обустроенных площадок сбора ТКО</t>
  </si>
  <si>
    <t>единиц</t>
  </si>
  <si>
    <t>Содержание площадок ТКО</t>
  </si>
  <si>
    <t>Мероприятия 3:</t>
  </si>
  <si>
    <t>Выявление бесхозных объектов недвижимого имущества, используемых для передачи энергетических ресурсов</t>
  </si>
  <si>
    <t>Количество выявленных бесхозных объектов недвижимого имущества</t>
  </si>
  <si>
    <t xml:space="preserve">Доля расходов на озеленение территории к общему объему расходов по благоустройству </t>
  </si>
  <si>
    <t xml:space="preserve">КВт </t>
  </si>
  <si>
    <t xml:space="preserve">Гкал </t>
  </si>
  <si>
    <t>Мероприятия 4:</t>
  </si>
  <si>
    <t>Количество составленных смет</t>
  </si>
  <si>
    <t>Мероприятия 5:</t>
  </si>
  <si>
    <t>Ремонт автомобильной дороги в с. Воронцовка (переулок Зеленый (от ул. Ленина до дома № 39 по ул. Северная)), (переулок Малиновый (от дома № 27 по ул. Кирова до дома № 23 по ул. Мичурина)), (переулок № 11 (от ул. Ленина до дома № 40 по ул. 40 лет Победы)), (ул. Мира (от дома № 16 до дома № 22)) Полтавского района Омской области</t>
  </si>
  <si>
    <t>тыс. кв. м</t>
  </si>
  <si>
    <t>Организация управления бесхозяйственными объектами имущества, используемые для передачи энергетических ресурсов</t>
  </si>
  <si>
    <t>пог. м.</t>
  </si>
  <si>
    <t>Основное мероприятие</t>
  </si>
  <si>
    <t>Снижение уровня износа основных фондов и аварийности сетей теплоснабжения</t>
  </si>
  <si>
    <t>Приобретение трубной продукции теплотехнического назначения для ремонта теплотрассы расположенной по адресу: Омская область, Полтавский район, с. Воронцовка от котельной до ул. 40 лет Победы</t>
  </si>
  <si>
    <t>Количество приобретаемой трубы</t>
  </si>
  <si>
    <t>Задача 3 подпрограммы 2 муниципальной программы:</t>
  </si>
  <si>
    <t>Мероприятия по борьбе с наркосодержащими растениями</t>
  </si>
  <si>
    <t>Количество часов, предоставленной услуги</t>
  </si>
  <si>
    <t>Газификация</t>
  </si>
  <si>
    <t>Организация в границах поселения газоснабжения</t>
  </si>
  <si>
    <t>ед</t>
  </si>
  <si>
    <t>Количество котельных переведенных на газ в сельском поселении</t>
  </si>
  <si>
    <t xml:space="preserve">Составление сметной документации на ремонт автомобильной дороги </t>
  </si>
  <si>
    <t xml:space="preserve"> Осуществление оценки объектов, находящихся в муниципальной собственности, вовлекаемых в сделки</t>
  </si>
  <si>
    <t xml:space="preserve"> Реализация мероприятий по землеустройству и землепользованию</t>
  </si>
  <si>
    <t>Принятие решений и проведение на территории поселения мероприятий по выявлению правообладателей, ранее учтенных объектов недвижимости, направление сведений о правообладателях данных объектов недвижимости для внесения в Единый государственный реестр недвижимости</t>
  </si>
  <si>
    <t>Поощрение Воронцовского сельского поселения Полтавского района Омской области за достигнутый уровень социально-экономического развития территорий</t>
  </si>
  <si>
    <t>Мероприятие 13</t>
  </si>
  <si>
    <t>Мероприятие 6                   Устройство (монтаж) недостающих средств организации и регулирования дорожного движения, в том числе светофорных объектов, в местах пешеходных переходов в одном уровне вблизи МБДОУ "Воронцовский детский сад" по переулку Малиновый в с. Воронцовка; БОУ "Воронцовская средняя школа" структурное подразделение "Никоновская основная школа" по ул. Победы в с. Никоновка Полтавского муниципального района Омской области</t>
  </si>
  <si>
    <t>Обустройство площадок сбора твердых коммунальных отходов</t>
  </si>
  <si>
    <t>по 2026</t>
  </si>
  <si>
    <t xml:space="preserve">муниципальной программы Воронцовского сельского поселения Полтавского  муниципального района Омской области </t>
  </si>
  <si>
    <t>Приложение</t>
  </si>
  <si>
    <t>Цель подпрограммы 1 "Муниципальное управление, управление муниципальным имуществом Воронцовского сельского поселения.</t>
  </si>
  <si>
    <t>Формирование и развтие муниципальной собственности Воронцовского сельского поселения</t>
  </si>
  <si>
    <t>Мероприятие 6:</t>
  </si>
  <si>
    <t xml:space="preserve">Формирование и эффективное управление собственностью сельского поселения. </t>
  </si>
  <si>
    <t>Задача 2  подпрограммы 1 муниципальной программы:</t>
  </si>
  <si>
    <t>Повышение материально-технического и организационного обеспечения деятельности администрации сельского поселения.</t>
  </si>
  <si>
    <t>Задача 3 муниципальной программы:</t>
  </si>
  <si>
    <t xml:space="preserve">Цель подпрограммы 2 " Поддержка жилищно-коммунального хозяйства и развитие транспортной инфраструктуры Воронцовского сельского поселения"  </t>
  </si>
  <si>
    <t xml:space="preserve">Содержание мест накопления твердых коммунальных отходов </t>
  </si>
  <si>
    <t xml:space="preserve">Мероприятия по повышению эффективности системы электроснабжения </t>
  </si>
  <si>
    <t>Повышение материально-технического и организационного обеспечения деятельности администрации сельского поселения</t>
  </si>
  <si>
    <t xml:space="preserve">Задача 5 муниципальной программы: </t>
  </si>
  <si>
    <t xml:space="preserve">Цель подпрограммы 3 "Поддержка и развитие малых форм хозяйствования в Воронцовского сельском поселении" </t>
  </si>
  <si>
    <t>Количество объектов в отношении которых проведена оценка рыночной стоимости</t>
  </si>
  <si>
    <t>Количество проведенных мероприятий по землеустройству</t>
  </si>
  <si>
    <t>Количество соглашений по передаче полномочий.</t>
  </si>
  <si>
    <t>Количество обслуживающего персонала</t>
  </si>
  <si>
    <t>Количество смет проверенной документации</t>
  </si>
  <si>
    <t>Обеспечение граждан качественными коммунальными услугами</t>
  </si>
  <si>
    <t xml:space="preserve">Создание условий для обеспечения граждан доступным и комфортным жильем, качественными коммунальными услугами и развитой дорожной сетью. Создание благоприятных условий для отдыха граждан и ежедневной деятельности в Воронцовском сельском поселении.
</t>
  </si>
  <si>
    <t>Повышение надежности работы систем водоснабжения и нецентрализованных объектов водоснабжения путем строительства подводящего водопровода по населенным пунктам Воронцовского сельского поселения.</t>
  </si>
  <si>
    <t>Задача 4 подпрограммы 2 муниципальной программы:</t>
  </si>
  <si>
    <t>Достигнутый уровень социально-экономического развития территорий</t>
  </si>
  <si>
    <t xml:space="preserve">Количество установленных светофоров </t>
  </si>
  <si>
    <t xml:space="preserve">Мероприятие 7                                        Иные межбюджетные трансферты бюджетам поселений в соответствии с заключенными соглашениями на осуществление дорожной деятельности в части содержания автомобильных дорог местного значения         </t>
  </si>
  <si>
    <t>Доля охвата населенных пунктов поселения работами по благоустройству</t>
  </si>
  <si>
    <t xml:space="preserve">Мероприятие 8                                    Прочие работы по благоустройству      </t>
  </si>
  <si>
    <t xml:space="preserve">Мероприятие 9                             Реализация инициативного проекта ""Добрая память" (благоустройство территории кладбища в с. Воронцовка Полтавского района Омской области)"          </t>
  </si>
  <si>
    <t xml:space="preserve">Цель подпрограммы 4 "Энергосбережение в Воронцовском сельском поселении" </t>
  </si>
  <si>
    <t>Количество бесхозяйственных объектов недвижимого имущества</t>
  </si>
  <si>
    <t>Количество реализованных муниципальных проектов</t>
  </si>
  <si>
    <t>к муниципальной программе "Развитие экономического потенциала Воронцовского                                                                    сельского поселения Полтавского муниципального района Омской области"</t>
  </si>
  <si>
    <t xml:space="preserve">Мероприятие 14                              Проведение мероприятий по новогоднему оформлению поселений (Воронцовское сельское поселение)    </t>
  </si>
  <si>
    <t>Процент проведения мероприяятий по новогоднему оформлению поселения</t>
  </si>
  <si>
    <t>Мероприятия 8:</t>
  </si>
  <si>
    <t>кв. м</t>
  </si>
  <si>
    <t>Ремонт внутрипоселковой автодороги в с. Воронцовка (переулок Пушкинский (от ул. Ленина до ул. Кирова)), ул. Северная (от ул. Ленина до дома № 16)) Воронцовского сельского поселения Полтавского района Омской области</t>
  </si>
  <si>
    <t>по состоянию на 12.12.2024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</si>
</sst>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2" borderId="0" xfId="0" applyFont="1" applyFill="1" applyAlignment="1">
      <alignment horizontal="right"/>
    </xf>
    <xf numFmtId="4" fontId="2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4" fillId="2" borderId="0" xfId="0" applyFont="1" applyFill="1"/>
    <xf numFmtId="0" fontId="2" fillId="2" borderId="0" xfId="0" applyFont="1" applyFill="1" applyAlignment="1">
      <alignment horizontal="right" wrapText="1"/>
    </xf>
    <xf numFmtId="0" fontId="4" fillId="2" borderId="0" xfId="0" applyFont="1" applyFill="1" applyAlignment="1"/>
    <xf numFmtId="4" fontId="4" fillId="2" borderId="0" xfId="0" applyNumberFormat="1" applyFont="1" applyFill="1" applyAlignment="1"/>
    <xf numFmtId="0" fontId="3" fillId="2" borderId="0" xfId="0" applyFont="1" applyFill="1" applyAlignment="1"/>
    <xf numFmtId="0" fontId="2" fillId="2" borderId="0" xfId="0" applyFont="1" applyFill="1" applyAlignment="1"/>
    <xf numFmtId="0" fontId="2" fillId="2" borderId="0" xfId="0" applyFont="1" applyFill="1"/>
    <xf numFmtId="4" fontId="2" fillId="2" borderId="0" xfId="0" applyNumberFormat="1" applyFont="1" applyFill="1"/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3" fillId="2" borderId="8" xfId="0" applyFont="1" applyFill="1" applyBorder="1" applyAlignment="1">
      <alignment horizontal="right"/>
    </xf>
    <xf numFmtId="0" fontId="2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2" fillId="2" borderId="19" xfId="0" applyFont="1" applyFill="1" applyBorder="1" applyAlignment="1">
      <alignment horizontal="center" vertical="top" wrapText="1"/>
    </xf>
    <xf numFmtId="0" fontId="2" fillId="2" borderId="20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3" fillId="2" borderId="1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wrapText="1"/>
    </xf>
    <xf numFmtId="0" fontId="9" fillId="2" borderId="8" xfId="0" applyFont="1" applyFill="1" applyBorder="1" applyAlignment="1">
      <alignment vertical="top" wrapText="1"/>
    </xf>
    <xf numFmtId="0" fontId="2" fillId="2" borderId="10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vertical="top" wrapText="1"/>
    </xf>
    <xf numFmtId="0" fontId="2" fillId="2" borderId="12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vertical="top" wrapText="1"/>
    </xf>
    <xf numFmtId="0" fontId="3" fillId="2" borderId="1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4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/>
    </xf>
    <xf numFmtId="0" fontId="3" fillId="2" borderId="6" xfId="0" applyFont="1" applyFill="1" applyBorder="1"/>
    <xf numFmtId="0" fontId="3" fillId="2" borderId="7" xfId="0" applyFont="1" applyFill="1" applyBorder="1" applyAlignment="1">
      <alignment horizontal="left"/>
    </xf>
    <xf numFmtId="0" fontId="3" fillId="2" borderId="7" xfId="0" applyFont="1" applyFill="1" applyBorder="1"/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vertical="center"/>
    </xf>
    <xf numFmtId="0" fontId="3" fillId="2" borderId="14" xfId="0" applyFont="1" applyFill="1" applyBorder="1" applyAlignment="1">
      <alignment vertical="top" wrapText="1"/>
    </xf>
    <xf numFmtId="0" fontId="3" fillId="2" borderId="15" xfId="0" applyFont="1" applyFill="1" applyBorder="1" applyAlignment="1">
      <alignment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1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2" fillId="2" borderId="6" xfId="0" applyFont="1" applyFill="1" applyBorder="1" applyAlignment="1">
      <alignment vertical="top" wrapText="1"/>
    </xf>
    <xf numFmtId="0" fontId="2" fillId="2" borderId="1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17" xfId="0" applyFont="1" applyFill="1" applyBorder="1" applyAlignment="1">
      <alignment vertical="center"/>
    </xf>
    <xf numFmtId="0" fontId="2" fillId="2" borderId="7" xfId="0" applyFont="1" applyFill="1" applyBorder="1" applyAlignment="1">
      <alignment vertical="top" wrapText="1"/>
    </xf>
    <xf numFmtId="0" fontId="2" fillId="2" borderId="1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164" fontId="3" fillId="2" borderId="5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/>
    <xf numFmtId="164" fontId="3" fillId="2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 indent="1"/>
    </xf>
    <xf numFmtId="0" fontId="3" fillId="2" borderId="1" xfId="0" applyFont="1" applyFill="1" applyBorder="1"/>
    <xf numFmtId="0" fontId="2" fillId="2" borderId="1" xfId="0" applyFont="1" applyFill="1" applyBorder="1"/>
    <xf numFmtId="0" fontId="3" fillId="2" borderId="4" xfId="0" applyFont="1" applyFill="1" applyBorder="1"/>
    <xf numFmtId="0" fontId="3" fillId="2" borderId="1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2" borderId="8" xfId="0" applyFont="1" applyFill="1" applyBorder="1"/>
    <xf numFmtId="0" fontId="3" fillId="2" borderId="1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7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B238"/>
  <sheetViews>
    <sheetView tabSelected="1" view="pageBreakPreview" zoomScale="40" zoomScaleNormal="40" zoomScaleSheetLayoutView="40" workbookViewId="0">
      <selection activeCell="K25" sqref="K25"/>
    </sheetView>
  </sheetViews>
  <sheetFormatPr defaultColWidth="20.44140625" defaultRowHeight="18"/>
  <cols>
    <col min="1" max="1" width="9.88671875" style="11" customWidth="1"/>
    <col min="2" max="2" width="41.33203125" style="11" customWidth="1"/>
    <col min="3" max="3" width="9.5546875" style="11" customWidth="1"/>
    <col min="4" max="4" width="12.109375" style="11" customWidth="1"/>
    <col min="5" max="5" width="20.44140625" style="11"/>
    <col min="6" max="6" width="28" style="11" customWidth="1"/>
    <col min="7" max="7" width="20.44140625" style="12"/>
    <col min="8" max="12" width="17.21875" style="13" customWidth="1"/>
    <col min="13" max="16" width="17.21875" style="11" customWidth="1"/>
    <col min="17" max="17" width="20.44140625" style="11"/>
    <col min="18" max="18" width="12.5546875" style="11" customWidth="1"/>
    <col min="19" max="19" width="10.5546875" style="11" customWidth="1"/>
    <col min="20" max="24" width="10.5546875" style="13" customWidth="1"/>
    <col min="25" max="28" width="10.5546875" style="11" customWidth="1"/>
    <col min="29" max="16384" width="20.44140625" style="5"/>
  </cols>
  <sheetData>
    <row r="1" spans="1:28" ht="5.25" customHeight="1">
      <c r="A1" s="1"/>
      <c r="B1" s="1"/>
      <c r="C1" s="1"/>
      <c r="D1" s="1"/>
      <c r="E1" s="1"/>
      <c r="F1" s="1"/>
      <c r="G1" s="2"/>
      <c r="H1" s="3"/>
      <c r="I1" s="3"/>
      <c r="J1" s="3"/>
      <c r="K1" s="3"/>
      <c r="L1" s="3"/>
      <c r="M1" s="1"/>
      <c r="N1" s="1"/>
      <c r="O1" s="1"/>
      <c r="P1" s="1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ht="15" customHeight="1">
      <c r="A2" s="1"/>
      <c r="B2" s="1"/>
      <c r="C2" s="1"/>
      <c r="D2" s="1"/>
      <c r="E2" s="1"/>
      <c r="F2" s="1"/>
      <c r="G2" s="2"/>
      <c r="H2" s="3"/>
      <c r="I2" s="3"/>
      <c r="J2" s="3"/>
      <c r="K2" s="3"/>
      <c r="L2" s="3"/>
      <c r="M2" s="1"/>
      <c r="N2" s="1"/>
      <c r="O2" s="1"/>
      <c r="P2" s="1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22.5" customHeight="1">
      <c r="A3" s="1"/>
      <c r="B3" s="1"/>
      <c r="C3" s="1"/>
      <c r="D3" s="1"/>
      <c r="E3" s="1"/>
      <c r="F3" s="1"/>
      <c r="G3" s="2"/>
      <c r="H3" s="3"/>
      <c r="I3" s="3"/>
      <c r="J3" s="3"/>
      <c r="K3" s="3"/>
      <c r="L3" s="3"/>
      <c r="M3" s="1"/>
      <c r="N3" s="1"/>
      <c r="O3" s="1"/>
      <c r="P3" s="1"/>
      <c r="Q3" s="4" t="s">
        <v>173</v>
      </c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4" spans="1:28" ht="17.25" hidden="1" customHeight="1">
      <c r="A4" s="7"/>
      <c r="B4" s="7"/>
      <c r="C4" s="7"/>
      <c r="D4" s="7"/>
      <c r="E4" s="7"/>
      <c r="F4" s="7"/>
      <c r="G4" s="8"/>
      <c r="H4" s="9"/>
      <c r="I4" s="9"/>
      <c r="J4" s="9"/>
      <c r="K4" s="9"/>
      <c r="L4" s="9"/>
      <c r="M4" s="7"/>
      <c r="N4" s="7"/>
      <c r="O4" s="7"/>
      <c r="P4" s="7"/>
      <c r="Q4" s="10"/>
      <c r="R4" s="10"/>
      <c r="S4" s="10"/>
      <c r="T4" s="9"/>
      <c r="U4" s="9"/>
      <c r="V4" s="9"/>
      <c r="W4" s="9"/>
      <c r="X4" s="9"/>
      <c r="Y4" s="10"/>
      <c r="Z4" s="10"/>
      <c r="AA4" s="10"/>
      <c r="AB4" s="10"/>
    </row>
    <row r="5" spans="1:28" ht="28.5" hidden="1" customHeight="1">
      <c r="A5" s="7"/>
      <c r="B5" s="7"/>
      <c r="C5" s="7"/>
      <c r="D5" s="7"/>
      <c r="E5" s="7"/>
      <c r="F5" s="7"/>
      <c r="G5" s="8"/>
      <c r="H5" s="9"/>
      <c r="I5" s="9"/>
      <c r="J5" s="9"/>
      <c r="K5" s="9"/>
      <c r="L5" s="9"/>
      <c r="M5" s="7"/>
      <c r="N5" s="7"/>
      <c r="O5" s="7"/>
      <c r="P5" s="7"/>
      <c r="Q5" s="4" t="s">
        <v>67</v>
      </c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spans="1:28" ht="45" customHeight="1">
      <c r="A6" s="1"/>
      <c r="Q6" s="6" t="s">
        <v>205</v>
      </c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6.25" customHeight="1">
      <c r="A7" s="14"/>
    </row>
    <row r="8" spans="1:28">
      <c r="A8" s="15" t="s">
        <v>0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</row>
    <row r="9" spans="1:28">
      <c r="A9" s="15" t="s">
        <v>172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</row>
    <row r="10" spans="1:28" ht="21" customHeight="1">
      <c r="A10" s="16" t="s">
        <v>90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</row>
    <row r="11" spans="1:28" ht="4.5" customHeight="1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28" ht="20.399999999999999">
      <c r="A12" s="18"/>
      <c r="T12" s="19" t="s">
        <v>211</v>
      </c>
      <c r="U12" s="19"/>
      <c r="V12" s="19"/>
      <c r="W12" s="19"/>
      <c r="X12" s="19"/>
      <c r="Y12" s="19"/>
      <c r="Z12" s="19"/>
      <c r="AA12" s="19"/>
      <c r="AB12" s="19"/>
    </row>
    <row r="13" spans="1:28" ht="38.25" customHeight="1">
      <c r="A13" s="20" t="s">
        <v>18</v>
      </c>
      <c r="B13" s="21" t="s">
        <v>1</v>
      </c>
      <c r="C13" s="21" t="s">
        <v>2</v>
      </c>
      <c r="D13" s="21"/>
      <c r="E13" s="21" t="s">
        <v>21</v>
      </c>
      <c r="F13" s="21" t="s">
        <v>3</v>
      </c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2" t="s">
        <v>4</v>
      </c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</row>
    <row r="14" spans="1:28" ht="16.5" customHeight="1">
      <c r="A14" s="20"/>
      <c r="B14" s="21"/>
      <c r="C14" s="21"/>
      <c r="D14" s="21"/>
      <c r="E14" s="21"/>
      <c r="F14" s="21" t="s">
        <v>5</v>
      </c>
      <c r="G14" s="21" t="s">
        <v>6</v>
      </c>
      <c r="H14" s="21"/>
      <c r="I14" s="21"/>
      <c r="J14" s="21"/>
      <c r="K14" s="21"/>
      <c r="L14" s="21"/>
      <c r="M14" s="21"/>
      <c r="N14" s="21"/>
      <c r="O14" s="21"/>
      <c r="P14" s="21"/>
      <c r="Q14" s="23" t="s">
        <v>7</v>
      </c>
      <c r="R14" s="24" t="s">
        <v>8</v>
      </c>
      <c r="S14" s="20" t="s">
        <v>9</v>
      </c>
      <c r="T14" s="25"/>
      <c r="U14" s="25"/>
      <c r="V14" s="25"/>
      <c r="W14" s="25"/>
      <c r="X14" s="25"/>
      <c r="Y14" s="25"/>
      <c r="Z14" s="25"/>
      <c r="AA14" s="25"/>
      <c r="AB14" s="22"/>
    </row>
    <row r="15" spans="1:28" ht="36" customHeight="1">
      <c r="A15" s="20"/>
      <c r="B15" s="21"/>
      <c r="C15" s="21" t="s">
        <v>93</v>
      </c>
      <c r="D15" s="21" t="s">
        <v>171</v>
      </c>
      <c r="E15" s="21"/>
      <c r="F15" s="21"/>
      <c r="G15" s="26" t="s">
        <v>10</v>
      </c>
      <c r="H15" s="21" t="s">
        <v>92</v>
      </c>
      <c r="I15" s="21"/>
      <c r="J15" s="21"/>
      <c r="K15" s="21"/>
      <c r="L15" s="21"/>
      <c r="M15" s="21"/>
      <c r="N15" s="21"/>
      <c r="O15" s="21"/>
      <c r="P15" s="21"/>
      <c r="Q15" s="27"/>
      <c r="R15" s="28"/>
      <c r="S15" s="24" t="s">
        <v>10</v>
      </c>
      <c r="T15" s="21" t="s">
        <v>92</v>
      </c>
      <c r="U15" s="21"/>
      <c r="V15" s="21"/>
      <c r="W15" s="21"/>
      <c r="X15" s="21"/>
      <c r="Y15" s="21"/>
      <c r="Z15" s="21"/>
      <c r="AA15" s="21"/>
      <c r="AB15" s="21"/>
    </row>
    <row r="16" spans="1:28" ht="24" customHeight="1" thickBot="1">
      <c r="A16" s="20"/>
      <c r="B16" s="21"/>
      <c r="C16" s="21"/>
      <c r="D16" s="21"/>
      <c r="E16" s="21"/>
      <c r="F16" s="21"/>
      <c r="G16" s="26"/>
      <c r="H16" s="29">
        <v>2018</v>
      </c>
      <c r="I16" s="29">
        <v>2019</v>
      </c>
      <c r="J16" s="29">
        <v>2020</v>
      </c>
      <c r="K16" s="29">
        <v>2021</v>
      </c>
      <c r="L16" s="29">
        <v>2022</v>
      </c>
      <c r="M16" s="30">
        <v>2023</v>
      </c>
      <c r="N16" s="30">
        <v>2024</v>
      </c>
      <c r="O16" s="30">
        <v>2025</v>
      </c>
      <c r="P16" s="30">
        <v>2026</v>
      </c>
      <c r="Q16" s="31"/>
      <c r="R16" s="32"/>
      <c r="S16" s="32"/>
      <c r="T16" s="29">
        <v>2018</v>
      </c>
      <c r="U16" s="29">
        <v>2019</v>
      </c>
      <c r="V16" s="29">
        <v>2020</v>
      </c>
      <c r="W16" s="29">
        <v>2021</v>
      </c>
      <c r="X16" s="29">
        <v>2022</v>
      </c>
      <c r="Y16" s="30">
        <v>2023</v>
      </c>
      <c r="Z16" s="30">
        <v>2024</v>
      </c>
      <c r="AA16" s="30">
        <v>2025</v>
      </c>
      <c r="AB16" s="30">
        <v>2026</v>
      </c>
    </row>
    <row r="17" spans="1:28">
      <c r="A17" s="33">
        <v>1</v>
      </c>
      <c r="B17" s="34">
        <v>2</v>
      </c>
      <c r="C17" s="34">
        <v>3</v>
      </c>
      <c r="D17" s="34">
        <v>4</v>
      </c>
      <c r="E17" s="34">
        <v>5</v>
      </c>
      <c r="F17" s="34">
        <v>6</v>
      </c>
      <c r="G17" s="35">
        <v>7</v>
      </c>
      <c r="H17" s="36">
        <v>8</v>
      </c>
      <c r="I17" s="36">
        <v>9</v>
      </c>
      <c r="J17" s="36">
        <v>10</v>
      </c>
      <c r="K17" s="36">
        <v>11</v>
      </c>
      <c r="L17" s="36">
        <v>12</v>
      </c>
      <c r="M17" s="34">
        <v>13</v>
      </c>
      <c r="N17" s="34">
        <v>14</v>
      </c>
      <c r="O17" s="34">
        <v>15</v>
      </c>
      <c r="P17" s="37">
        <v>16</v>
      </c>
      <c r="Q17" s="33">
        <v>17</v>
      </c>
      <c r="R17" s="38">
        <v>18</v>
      </c>
      <c r="S17" s="39">
        <v>19</v>
      </c>
      <c r="T17" s="39">
        <v>20</v>
      </c>
      <c r="U17" s="39">
        <v>21</v>
      </c>
      <c r="V17" s="39">
        <v>22</v>
      </c>
      <c r="W17" s="39">
        <v>23</v>
      </c>
      <c r="X17" s="40">
        <v>24</v>
      </c>
      <c r="Y17" s="40">
        <v>25</v>
      </c>
      <c r="Z17" s="40">
        <v>26</v>
      </c>
      <c r="AA17" s="40">
        <v>27</v>
      </c>
      <c r="AB17" s="40">
        <v>28</v>
      </c>
    </row>
    <row r="18" spans="1:28" ht="45.75" customHeight="1">
      <c r="A18" s="41" t="s">
        <v>11</v>
      </c>
      <c r="B18" s="41"/>
      <c r="C18" s="42" t="s">
        <v>28</v>
      </c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4"/>
    </row>
    <row r="19" spans="1:28" ht="33" customHeight="1">
      <c r="A19" s="45" t="s">
        <v>13</v>
      </c>
      <c r="B19" s="45"/>
      <c r="C19" s="42" t="s">
        <v>29</v>
      </c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4"/>
    </row>
    <row r="20" spans="1:28" ht="82.95" customHeight="1">
      <c r="A20" s="46" t="s">
        <v>174</v>
      </c>
      <c r="B20" s="47"/>
      <c r="C20" s="42" t="s">
        <v>177</v>
      </c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4"/>
    </row>
    <row r="21" spans="1:28" ht="21" customHeight="1">
      <c r="A21" s="48"/>
      <c r="B21" s="49" t="s">
        <v>30</v>
      </c>
      <c r="C21" s="50">
        <v>2018</v>
      </c>
      <c r="D21" s="50">
        <v>2026</v>
      </c>
      <c r="E21" s="50" t="s">
        <v>20</v>
      </c>
      <c r="F21" s="51" t="s">
        <v>14</v>
      </c>
      <c r="G21" s="52">
        <f>I21+H21+J21+K21+L21+M21+N21+O21+P21</f>
        <v>282772</v>
      </c>
      <c r="H21" s="52">
        <f t="shared" ref="H21:L21" si="0">SUM(H22:H23)</f>
        <v>28224</v>
      </c>
      <c r="I21" s="52">
        <f t="shared" si="0"/>
        <v>25365</v>
      </c>
      <c r="J21" s="52">
        <f t="shared" si="0"/>
        <v>0</v>
      </c>
      <c r="K21" s="52">
        <f t="shared" si="0"/>
        <v>41908</v>
      </c>
      <c r="L21" s="52">
        <f t="shared" si="0"/>
        <v>77246</v>
      </c>
      <c r="M21" s="52">
        <f>M22+M23</f>
        <v>63631</v>
      </c>
      <c r="N21" s="52">
        <f t="shared" ref="N21:P21" si="1">N22+N23</f>
        <v>38398</v>
      </c>
      <c r="O21" s="52">
        <f t="shared" si="1"/>
        <v>4000</v>
      </c>
      <c r="P21" s="52">
        <f t="shared" si="1"/>
        <v>4000</v>
      </c>
      <c r="Q21" s="24" t="s">
        <v>12</v>
      </c>
      <c r="R21" s="24" t="s">
        <v>12</v>
      </c>
      <c r="S21" s="24" t="s">
        <v>12</v>
      </c>
      <c r="T21" s="53" t="s">
        <v>12</v>
      </c>
      <c r="U21" s="53" t="s">
        <v>12</v>
      </c>
      <c r="V21" s="53" t="s">
        <v>12</v>
      </c>
      <c r="W21" s="53" t="s">
        <v>12</v>
      </c>
      <c r="X21" s="53" t="s">
        <v>12</v>
      </c>
      <c r="Y21" s="24" t="s">
        <v>12</v>
      </c>
      <c r="Z21" s="24" t="s">
        <v>12</v>
      </c>
      <c r="AA21" s="24" t="s">
        <v>12</v>
      </c>
      <c r="AB21" s="24" t="s">
        <v>12</v>
      </c>
    </row>
    <row r="22" spans="1:28" ht="72" customHeight="1">
      <c r="A22" s="48"/>
      <c r="B22" s="54" t="s">
        <v>31</v>
      </c>
      <c r="C22" s="55"/>
      <c r="D22" s="55"/>
      <c r="E22" s="55"/>
      <c r="F22" s="51" t="s">
        <v>15</v>
      </c>
      <c r="G22" s="52">
        <f t="shared" ref="G22:G44" si="2">I22+H22+J22+K22+L22+M22+N22+O22+P22</f>
        <v>269689</v>
      </c>
      <c r="H22" s="52">
        <f t="shared" ref="H22:L23" si="3">SUM(H25+H34)</f>
        <v>28224</v>
      </c>
      <c r="I22" s="52">
        <f t="shared" si="3"/>
        <v>25365</v>
      </c>
      <c r="J22" s="52">
        <f t="shared" si="3"/>
        <v>0</v>
      </c>
      <c r="K22" s="52">
        <f t="shared" si="3"/>
        <v>39200</v>
      </c>
      <c r="L22" s="52">
        <f t="shared" si="3"/>
        <v>74400</v>
      </c>
      <c r="M22" s="52">
        <f>M25</f>
        <v>60500</v>
      </c>
      <c r="N22" s="52">
        <f t="shared" ref="N22:P22" si="4">N25</f>
        <v>34000</v>
      </c>
      <c r="O22" s="52">
        <f t="shared" si="4"/>
        <v>4000</v>
      </c>
      <c r="P22" s="52">
        <f t="shared" si="4"/>
        <v>4000</v>
      </c>
      <c r="Q22" s="28"/>
      <c r="R22" s="28"/>
      <c r="S22" s="28"/>
      <c r="T22" s="56"/>
      <c r="U22" s="56"/>
      <c r="V22" s="56"/>
      <c r="W22" s="56"/>
      <c r="X22" s="56"/>
      <c r="Y22" s="28"/>
      <c r="Z22" s="28"/>
      <c r="AA22" s="28"/>
      <c r="AB22" s="28"/>
    </row>
    <row r="23" spans="1:28" ht="58.95" customHeight="1">
      <c r="A23" s="48"/>
      <c r="B23" s="57"/>
      <c r="C23" s="58"/>
      <c r="D23" s="58"/>
      <c r="E23" s="58"/>
      <c r="F23" s="51" t="s">
        <v>16</v>
      </c>
      <c r="G23" s="52">
        <f t="shared" si="2"/>
        <v>13083</v>
      </c>
      <c r="H23" s="52">
        <f t="shared" si="3"/>
        <v>0</v>
      </c>
      <c r="I23" s="52">
        <f t="shared" si="3"/>
        <v>0</v>
      </c>
      <c r="J23" s="52">
        <f t="shared" si="3"/>
        <v>0</v>
      </c>
      <c r="K23" s="52">
        <f t="shared" si="3"/>
        <v>2708</v>
      </c>
      <c r="L23" s="52">
        <f t="shared" si="3"/>
        <v>2846</v>
      </c>
      <c r="M23" s="52">
        <f>M26</f>
        <v>3131</v>
      </c>
      <c r="N23" s="52">
        <f t="shared" ref="N23:P23" si="5">N26</f>
        <v>4398</v>
      </c>
      <c r="O23" s="52">
        <f t="shared" si="5"/>
        <v>0</v>
      </c>
      <c r="P23" s="52">
        <f t="shared" si="5"/>
        <v>0</v>
      </c>
      <c r="Q23" s="59"/>
      <c r="R23" s="59"/>
      <c r="S23" s="59"/>
      <c r="T23" s="60"/>
      <c r="U23" s="60"/>
      <c r="V23" s="60"/>
      <c r="W23" s="60"/>
      <c r="X23" s="60"/>
      <c r="Y23" s="59"/>
      <c r="Z23" s="59"/>
      <c r="AA23" s="59"/>
      <c r="AB23" s="59"/>
    </row>
    <row r="24" spans="1:28" ht="29.25" customHeight="1">
      <c r="A24" s="48"/>
      <c r="B24" s="49" t="s">
        <v>23</v>
      </c>
      <c r="C24" s="50">
        <v>2018</v>
      </c>
      <c r="D24" s="50">
        <v>2026</v>
      </c>
      <c r="E24" s="50" t="s">
        <v>20</v>
      </c>
      <c r="F24" s="51" t="s">
        <v>14</v>
      </c>
      <c r="G24" s="52">
        <f t="shared" si="2"/>
        <v>280507</v>
      </c>
      <c r="H24" s="52">
        <f t="shared" ref="H24:M24" si="6">SUM(H25:H26)</f>
        <v>28224</v>
      </c>
      <c r="I24" s="52">
        <f t="shared" si="6"/>
        <v>23100</v>
      </c>
      <c r="J24" s="52">
        <f t="shared" si="6"/>
        <v>0</v>
      </c>
      <c r="K24" s="52">
        <f t="shared" si="6"/>
        <v>41908</v>
      </c>
      <c r="L24" s="52">
        <f t="shared" si="6"/>
        <v>77246</v>
      </c>
      <c r="M24" s="52">
        <f t="shared" si="6"/>
        <v>63631</v>
      </c>
      <c r="N24" s="52">
        <f t="shared" ref="N24:P24" si="7">SUM(N25:N26)</f>
        <v>38398</v>
      </c>
      <c r="O24" s="52">
        <f t="shared" si="7"/>
        <v>4000</v>
      </c>
      <c r="P24" s="52">
        <f t="shared" si="7"/>
        <v>4000</v>
      </c>
      <c r="Q24" s="24" t="s">
        <v>12</v>
      </c>
      <c r="R24" s="24" t="s">
        <v>12</v>
      </c>
      <c r="S24" s="24" t="s">
        <v>12</v>
      </c>
      <c r="T24" s="53" t="s">
        <v>12</v>
      </c>
      <c r="U24" s="53" t="s">
        <v>12</v>
      </c>
      <c r="V24" s="53" t="s">
        <v>12</v>
      </c>
      <c r="W24" s="53" t="s">
        <v>12</v>
      </c>
      <c r="X24" s="53" t="s">
        <v>12</v>
      </c>
      <c r="Y24" s="24" t="s">
        <v>12</v>
      </c>
      <c r="Z24" s="24" t="s">
        <v>12</v>
      </c>
      <c r="AA24" s="24" t="s">
        <v>12</v>
      </c>
      <c r="AB24" s="24" t="s">
        <v>12</v>
      </c>
    </row>
    <row r="25" spans="1:28" ht="52.2" customHeight="1">
      <c r="A25" s="48"/>
      <c r="B25" s="54" t="s">
        <v>175</v>
      </c>
      <c r="C25" s="55"/>
      <c r="D25" s="55"/>
      <c r="E25" s="55"/>
      <c r="F25" s="51" t="s">
        <v>15</v>
      </c>
      <c r="G25" s="52">
        <f t="shared" si="2"/>
        <v>267424</v>
      </c>
      <c r="H25" s="52">
        <f>SUM(H28+H31)</f>
        <v>28224</v>
      </c>
      <c r="I25" s="52">
        <f t="shared" ref="I25:L25" si="8">SUM(I28+I31)</f>
        <v>23100</v>
      </c>
      <c r="J25" s="52">
        <f t="shared" si="8"/>
        <v>0</v>
      </c>
      <c r="K25" s="52">
        <f t="shared" si="8"/>
        <v>39200</v>
      </c>
      <c r="L25" s="52">
        <f t="shared" si="8"/>
        <v>74400</v>
      </c>
      <c r="M25" s="52">
        <f>M28+M31+M34+M37+M40+M43</f>
        <v>60500</v>
      </c>
      <c r="N25" s="52">
        <f t="shared" ref="N25:P25" si="9">N28+N31+N34+N37+N40+N43</f>
        <v>34000</v>
      </c>
      <c r="O25" s="52">
        <f t="shared" si="9"/>
        <v>4000</v>
      </c>
      <c r="P25" s="52">
        <f t="shared" si="9"/>
        <v>4000</v>
      </c>
      <c r="Q25" s="28"/>
      <c r="R25" s="28"/>
      <c r="S25" s="28"/>
      <c r="T25" s="56"/>
      <c r="U25" s="56"/>
      <c r="V25" s="56"/>
      <c r="W25" s="56"/>
      <c r="X25" s="56"/>
      <c r="Y25" s="28"/>
      <c r="Z25" s="28"/>
      <c r="AA25" s="28"/>
      <c r="AB25" s="28"/>
    </row>
    <row r="26" spans="1:28" ht="69" customHeight="1">
      <c r="A26" s="48"/>
      <c r="B26" s="57"/>
      <c r="C26" s="58"/>
      <c r="D26" s="58"/>
      <c r="E26" s="58"/>
      <c r="F26" s="51" t="s">
        <v>16</v>
      </c>
      <c r="G26" s="52">
        <f t="shared" si="2"/>
        <v>13083</v>
      </c>
      <c r="H26" s="52">
        <f>SUM(H29+H32)</f>
        <v>0</v>
      </c>
      <c r="I26" s="52">
        <f t="shared" ref="I26:L26" si="10">SUM(I29+I32)</f>
        <v>0</v>
      </c>
      <c r="J26" s="52">
        <f t="shared" si="10"/>
        <v>0</v>
      </c>
      <c r="K26" s="52">
        <f t="shared" si="10"/>
        <v>2708</v>
      </c>
      <c r="L26" s="52">
        <f t="shared" si="10"/>
        <v>2846</v>
      </c>
      <c r="M26" s="52">
        <f>M29+M32+M35+M38+M41+M44</f>
        <v>3131</v>
      </c>
      <c r="N26" s="52">
        <f t="shared" ref="N26:P26" si="11">N29+N32+N35+N38+N41+N44</f>
        <v>4398</v>
      </c>
      <c r="O26" s="52">
        <f t="shared" si="11"/>
        <v>0</v>
      </c>
      <c r="P26" s="52">
        <f t="shared" si="11"/>
        <v>0</v>
      </c>
      <c r="Q26" s="59"/>
      <c r="R26" s="59"/>
      <c r="S26" s="59"/>
      <c r="T26" s="60"/>
      <c r="U26" s="60"/>
      <c r="V26" s="60"/>
      <c r="W26" s="60"/>
      <c r="X26" s="60"/>
      <c r="Y26" s="59"/>
      <c r="Z26" s="59"/>
      <c r="AA26" s="59"/>
      <c r="AB26" s="59"/>
    </row>
    <row r="27" spans="1:28" s="13" customFormat="1" ht="31.5" customHeight="1">
      <c r="A27" s="61"/>
      <c r="B27" s="62" t="s">
        <v>89</v>
      </c>
      <c r="C27" s="63">
        <v>2018</v>
      </c>
      <c r="D27" s="63">
        <v>2026</v>
      </c>
      <c r="E27" s="63" t="s">
        <v>20</v>
      </c>
      <c r="F27" s="64" t="s">
        <v>14</v>
      </c>
      <c r="G27" s="52">
        <f t="shared" si="2"/>
        <v>177478</v>
      </c>
      <c r="H27" s="52">
        <f t="shared" ref="H27:L27" si="12">SUM(H28:H29)</f>
        <v>28224</v>
      </c>
      <c r="I27" s="52">
        <f t="shared" ref="I27:K27" si="13">SUM(I28:I29)</f>
        <v>23100</v>
      </c>
      <c r="J27" s="52">
        <f t="shared" si="13"/>
        <v>0</v>
      </c>
      <c r="K27" s="52">
        <f t="shared" si="13"/>
        <v>41908</v>
      </c>
      <c r="L27" s="52">
        <f t="shared" si="12"/>
        <v>77246</v>
      </c>
      <c r="M27" s="52">
        <f>SUM(M28:M29)</f>
        <v>0</v>
      </c>
      <c r="N27" s="52">
        <f t="shared" ref="N27:P27" si="14">SUM(N28:N29)</f>
        <v>5000</v>
      </c>
      <c r="O27" s="52">
        <f t="shared" si="14"/>
        <v>1000</v>
      </c>
      <c r="P27" s="52">
        <f t="shared" si="14"/>
        <v>1000</v>
      </c>
      <c r="Q27" s="65" t="s">
        <v>55</v>
      </c>
      <c r="R27" s="66" t="s">
        <v>56</v>
      </c>
      <c r="S27" s="53">
        <v>17</v>
      </c>
      <c r="T27" s="53">
        <v>1</v>
      </c>
      <c r="U27" s="53">
        <v>2</v>
      </c>
      <c r="V27" s="53">
        <v>0</v>
      </c>
      <c r="W27" s="53">
        <v>1</v>
      </c>
      <c r="X27" s="53">
        <v>1</v>
      </c>
      <c r="Y27" s="53">
        <v>0</v>
      </c>
      <c r="Z27" s="53"/>
      <c r="AA27" s="67"/>
      <c r="AB27" s="53"/>
    </row>
    <row r="28" spans="1:28" s="13" customFormat="1" ht="75.75" customHeight="1">
      <c r="A28" s="61"/>
      <c r="B28" s="62"/>
      <c r="C28" s="68"/>
      <c r="D28" s="68"/>
      <c r="E28" s="68"/>
      <c r="F28" s="64" t="s">
        <v>15</v>
      </c>
      <c r="G28" s="52">
        <f t="shared" si="2"/>
        <v>171924</v>
      </c>
      <c r="H28" s="69">
        <v>28224</v>
      </c>
      <c r="I28" s="69">
        <v>23100</v>
      </c>
      <c r="J28" s="69">
        <v>0</v>
      </c>
      <c r="K28" s="69">
        <v>39200</v>
      </c>
      <c r="L28" s="69">
        <v>74400</v>
      </c>
      <c r="M28" s="69">
        <v>0</v>
      </c>
      <c r="N28" s="69">
        <v>5000</v>
      </c>
      <c r="O28" s="69">
        <v>1000</v>
      </c>
      <c r="P28" s="69">
        <v>1000</v>
      </c>
      <c r="Q28" s="70"/>
      <c r="R28" s="66"/>
      <c r="S28" s="56"/>
      <c r="T28" s="56"/>
      <c r="U28" s="56"/>
      <c r="V28" s="56"/>
      <c r="W28" s="56"/>
      <c r="X28" s="56"/>
      <c r="Y28" s="56"/>
      <c r="Z28" s="56"/>
      <c r="AA28" s="71"/>
      <c r="AB28" s="56"/>
    </row>
    <row r="29" spans="1:28" s="13" customFormat="1" ht="51.75" customHeight="1">
      <c r="A29" s="61"/>
      <c r="B29" s="62"/>
      <c r="C29" s="72"/>
      <c r="D29" s="72"/>
      <c r="E29" s="72"/>
      <c r="F29" s="64" t="s">
        <v>16</v>
      </c>
      <c r="G29" s="52">
        <f t="shared" si="2"/>
        <v>5554</v>
      </c>
      <c r="H29" s="69">
        <v>0</v>
      </c>
      <c r="I29" s="69">
        <v>0</v>
      </c>
      <c r="J29" s="69">
        <v>0</v>
      </c>
      <c r="K29" s="69">
        <v>2708</v>
      </c>
      <c r="L29" s="69">
        <v>2846</v>
      </c>
      <c r="M29" s="69">
        <v>0</v>
      </c>
      <c r="N29" s="69">
        <v>0</v>
      </c>
      <c r="O29" s="69">
        <v>0</v>
      </c>
      <c r="P29" s="69">
        <v>0</v>
      </c>
      <c r="Q29" s="73"/>
      <c r="R29" s="66"/>
      <c r="S29" s="60"/>
      <c r="T29" s="60"/>
      <c r="U29" s="60"/>
      <c r="V29" s="60"/>
      <c r="W29" s="60"/>
      <c r="X29" s="60"/>
      <c r="Y29" s="60"/>
      <c r="Z29" s="60"/>
      <c r="AA29" s="74"/>
      <c r="AB29" s="60"/>
    </row>
    <row r="30" spans="1:28" ht="22.5" customHeight="1">
      <c r="A30" s="50"/>
      <c r="B30" s="49" t="s">
        <v>25</v>
      </c>
      <c r="C30" s="50">
        <v>2018</v>
      </c>
      <c r="D30" s="50">
        <v>2026</v>
      </c>
      <c r="E30" s="50" t="s">
        <v>20</v>
      </c>
      <c r="F30" s="51" t="s">
        <v>14</v>
      </c>
      <c r="G30" s="52">
        <f t="shared" si="2"/>
        <v>25000</v>
      </c>
      <c r="H30" s="52">
        <f t="shared" ref="H30:M30" si="15">SUM(H31:H32)</f>
        <v>0</v>
      </c>
      <c r="I30" s="52">
        <f t="shared" si="15"/>
        <v>0</v>
      </c>
      <c r="J30" s="52">
        <f t="shared" si="15"/>
        <v>0</v>
      </c>
      <c r="K30" s="52">
        <f t="shared" si="15"/>
        <v>0</v>
      </c>
      <c r="L30" s="52">
        <f t="shared" si="15"/>
        <v>0</v>
      </c>
      <c r="M30" s="75">
        <f t="shared" si="15"/>
        <v>18000</v>
      </c>
      <c r="N30" s="75">
        <f t="shared" ref="N30:P30" si="16">SUM(N31:N32)</f>
        <v>5000</v>
      </c>
      <c r="O30" s="75">
        <f t="shared" si="16"/>
        <v>1000</v>
      </c>
      <c r="P30" s="75">
        <f t="shared" si="16"/>
        <v>1000</v>
      </c>
      <c r="Q30" s="65" t="s">
        <v>57</v>
      </c>
      <c r="R30" s="66" t="s">
        <v>58</v>
      </c>
      <c r="S30" s="24">
        <f>SUM(T30:AB32)</f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24">
        <v>0</v>
      </c>
      <c r="Z30" s="24"/>
      <c r="AA30" s="76"/>
      <c r="AB30" s="24"/>
    </row>
    <row r="31" spans="1:28" ht="37.950000000000003" customHeight="1">
      <c r="A31" s="55"/>
      <c r="B31" s="54" t="s">
        <v>32</v>
      </c>
      <c r="C31" s="55"/>
      <c r="D31" s="55"/>
      <c r="E31" s="55"/>
      <c r="F31" s="51" t="s">
        <v>15</v>
      </c>
      <c r="G31" s="52">
        <f t="shared" si="2"/>
        <v>25000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26">
        <v>18000</v>
      </c>
      <c r="N31" s="26">
        <v>5000</v>
      </c>
      <c r="O31" s="26">
        <v>1000</v>
      </c>
      <c r="P31" s="26">
        <v>1000</v>
      </c>
      <c r="Q31" s="70"/>
      <c r="R31" s="66"/>
      <c r="S31" s="28"/>
      <c r="T31" s="56"/>
      <c r="U31" s="56"/>
      <c r="V31" s="56"/>
      <c r="W31" s="56"/>
      <c r="X31" s="56"/>
      <c r="Y31" s="28"/>
      <c r="Z31" s="28"/>
      <c r="AA31" s="77"/>
      <c r="AB31" s="28"/>
    </row>
    <row r="32" spans="1:28" ht="55.5" customHeight="1">
      <c r="A32" s="58"/>
      <c r="B32" s="57"/>
      <c r="C32" s="58"/>
      <c r="D32" s="58"/>
      <c r="E32" s="58"/>
      <c r="F32" s="51" t="s">
        <v>16</v>
      </c>
      <c r="G32" s="52">
        <f t="shared" si="2"/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26">
        <v>0</v>
      </c>
      <c r="N32" s="26">
        <v>0</v>
      </c>
      <c r="O32" s="26">
        <v>0</v>
      </c>
      <c r="P32" s="26">
        <v>0</v>
      </c>
      <c r="Q32" s="73"/>
      <c r="R32" s="66"/>
      <c r="S32" s="59"/>
      <c r="T32" s="60"/>
      <c r="U32" s="60"/>
      <c r="V32" s="60"/>
      <c r="W32" s="60"/>
      <c r="X32" s="60"/>
      <c r="Y32" s="59"/>
      <c r="Z32" s="59"/>
      <c r="AA32" s="78"/>
      <c r="AB32" s="59"/>
    </row>
    <row r="33" spans="1:28" ht="18" customHeight="1">
      <c r="A33" s="48"/>
      <c r="B33" s="49" t="s">
        <v>26</v>
      </c>
      <c r="C33" s="50">
        <v>2018</v>
      </c>
      <c r="D33" s="50">
        <v>2026</v>
      </c>
      <c r="E33" s="50" t="s">
        <v>20</v>
      </c>
      <c r="F33" s="51" t="s">
        <v>14</v>
      </c>
      <c r="G33" s="52">
        <f t="shared" si="2"/>
        <v>19265</v>
      </c>
      <c r="H33" s="52">
        <f t="shared" ref="H33:M33" si="17">SUM(H34:H35)</f>
        <v>0</v>
      </c>
      <c r="I33" s="52">
        <f t="shared" ref="I33:K33" si="18">SUM(I34:I35)</f>
        <v>2265</v>
      </c>
      <c r="J33" s="52">
        <f t="shared" si="18"/>
        <v>0</v>
      </c>
      <c r="K33" s="52">
        <f t="shared" si="18"/>
        <v>0</v>
      </c>
      <c r="L33" s="52">
        <f t="shared" si="17"/>
        <v>0</v>
      </c>
      <c r="M33" s="52">
        <f t="shared" si="17"/>
        <v>0</v>
      </c>
      <c r="N33" s="52">
        <f t="shared" ref="N33:P33" si="19">SUM(N34:N35)</f>
        <v>17000</v>
      </c>
      <c r="O33" s="52">
        <f t="shared" si="19"/>
        <v>0</v>
      </c>
      <c r="P33" s="52">
        <f t="shared" si="19"/>
        <v>0</v>
      </c>
      <c r="Q33" s="65" t="s">
        <v>59</v>
      </c>
      <c r="R33" s="66" t="s">
        <v>58</v>
      </c>
      <c r="S33" s="24">
        <v>4</v>
      </c>
      <c r="T33" s="53">
        <v>0</v>
      </c>
      <c r="U33" s="53">
        <v>1</v>
      </c>
      <c r="V33" s="53">
        <v>0</v>
      </c>
      <c r="W33" s="53">
        <v>0</v>
      </c>
      <c r="X33" s="53">
        <v>0</v>
      </c>
      <c r="Y33" s="24">
        <v>0</v>
      </c>
      <c r="Z33" s="24"/>
      <c r="AA33" s="76"/>
      <c r="AB33" s="24"/>
    </row>
    <row r="34" spans="1:28" ht="69.75" customHeight="1">
      <c r="A34" s="48"/>
      <c r="B34" s="79" t="s">
        <v>34</v>
      </c>
      <c r="C34" s="55"/>
      <c r="D34" s="55"/>
      <c r="E34" s="55"/>
      <c r="F34" s="51" t="s">
        <v>15</v>
      </c>
      <c r="G34" s="52">
        <f t="shared" si="2"/>
        <v>19265</v>
      </c>
      <c r="H34" s="69">
        <v>0</v>
      </c>
      <c r="I34" s="69">
        <v>2265</v>
      </c>
      <c r="J34" s="69">
        <v>0</v>
      </c>
      <c r="K34" s="69">
        <v>0</v>
      </c>
      <c r="L34" s="69">
        <v>0</v>
      </c>
      <c r="M34" s="26">
        <v>0</v>
      </c>
      <c r="N34" s="26">
        <v>17000</v>
      </c>
      <c r="O34" s="26">
        <v>0</v>
      </c>
      <c r="P34" s="26">
        <v>0</v>
      </c>
      <c r="Q34" s="70"/>
      <c r="R34" s="66"/>
      <c r="S34" s="28"/>
      <c r="T34" s="56"/>
      <c r="U34" s="56"/>
      <c r="V34" s="56"/>
      <c r="W34" s="56"/>
      <c r="X34" s="56"/>
      <c r="Y34" s="28"/>
      <c r="Z34" s="28"/>
      <c r="AA34" s="77"/>
      <c r="AB34" s="28"/>
    </row>
    <row r="35" spans="1:28" ht="51.75" customHeight="1">
      <c r="A35" s="48"/>
      <c r="B35" s="57"/>
      <c r="C35" s="58"/>
      <c r="D35" s="58"/>
      <c r="E35" s="58"/>
      <c r="F35" s="51" t="s">
        <v>16</v>
      </c>
      <c r="G35" s="52">
        <f t="shared" si="2"/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26">
        <v>0</v>
      </c>
      <c r="N35" s="26">
        <v>0</v>
      </c>
      <c r="O35" s="26">
        <v>0</v>
      </c>
      <c r="P35" s="26">
        <v>0</v>
      </c>
      <c r="Q35" s="73"/>
      <c r="R35" s="66"/>
      <c r="S35" s="59"/>
      <c r="T35" s="60"/>
      <c r="U35" s="60"/>
      <c r="V35" s="60"/>
      <c r="W35" s="60"/>
      <c r="X35" s="60"/>
      <c r="Y35" s="59"/>
      <c r="Z35" s="59"/>
      <c r="AA35" s="78"/>
      <c r="AB35" s="59"/>
    </row>
    <row r="36" spans="1:28" s="13" customFormat="1" ht="26.4" customHeight="1">
      <c r="A36" s="36"/>
      <c r="B36" s="49" t="s">
        <v>27</v>
      </c>
      <c r="C36" s="63">
        <v>2018</v>
      </c>
      <c r="D36" s="63">
        <v>2026</v>
      </c>
      <c r="E36" s="63" t="s">
        <v>20</v>
      </c>
      <c r="F36" s="64" t="s">
        <v>14</v>
      </c>
      <c r="G36" s="52">
        <f t="shared" si="2"/>
        <v>7000</v>
      </c>
      <c r="H36" s="69">
        <f>H37+H38</f>
        <v>0</v>
      </c>
      <c r="I36" s="69">
        <f t="shared" ref="I36:P36" si="20">I37+I38</f>
        <v>0</v>
      </c>
      <c r="J36" s="69">
        <f t="shared" si="20"/>
        <v>0</v>
      </c>
      <c r="K36" s="69">
        <f t="shared" si="20"/>
        <v>0</v>
      </c>
      <c r="L36" s="69">
        <f t="shared" si="20"/>
        <v>0</v>
      </c>
      <c r="M36" s="69">
        <f t="shared" si="20"/>
        <v>3000</v>
      </c>
      <c r="N36" s="69">
        <f t="shared" si="20"/>
        <v>2000</v>
      </c>
      <c r="O36" s="69">
        <f t="shared" si="20"/>
        <v>1000</v>
      </c>
      <c r="P36" s="69">
        <f t="shared" si="20"/>
        <v>1000</v>
      </c>
      <c r="Q36" s="65" t="s">
        <v>187</v>
      </c>
      <c r="R36" s="66" t="s">
        <v>58</v>
      </c>
      <c r="S36" s="24"/>
      <c r="T36" s="53"/>
      <c r="U36" s="53"/>
      <c r="V36" s="53"/>
      <c r="W36" s="53"/>
      <c r="X36" s="53"/>
      <c r="Y36" s="24">
        <v>2</v>
      </c>
      <c r="Z36" s="24"/>
      <c r="AA36" s="76"/>
      <c r="AB36" s="24"/>
    </row>
    <row r="37" spans="1:28" s="13" customFormat="1" ht="51.75" customHeight="1">
      <c r="A37" s="36"/>
      <c r="B37" s="79" t="s">
        <v>164</v>
      </c>
      <c r="C37" s="68"/>
      <c r="D37" s="68"/>
      <c r="E37" s="68"/>
      <c r="F37" s="64" t="s">
        <v>15</v>
      </c>
      <c r="G37" s="52">
        <f t="shared" si="2"/>
        <v>7000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3000</v>
      </c>
      <c r="N37" s="69">
        <v>2000</v>
      </c>
      <c r="O37" s="69">
        <v>1000</v>
      </c>
      <c r="P37" s="69">
        <v>1000</v>
      </c>
      <c r="Q37" s="70"/>
      <c r="R37" s="66"/>
      <c r="S37" s="28"/>
      <c r="T37" s="56"/>
      <c r="U37" s="56"/>
      <c r="V37" s="56"/>
      <c r="W37" s="56"/>
      <c r="X37" s="56"/>
      <c r="Y37" s="28"/>
      <c r="Z37" s="28"/>
      <c r="AA37" s="77"/>
      <c r="AB37" s="28"/>
    </row>
    <row r="38" spans="1:28" s="13" customFormat="1" ht="51.75" customHeight="1">
      <c r="A38" s="36"/>
      <c r="B38" s="57"/>
      <c r="C38" s="72"/>
      <c r="D38" s="72"/>
      <c r="E38" s="72"/>
      <c r="F38" s="64" t="s">
        <v>16</v>
      </c>
      <c r="G38" s="52">
        <f t="shared" si="2"/>
        <v>0</v>
      </c>
      <c r="H38" s="69">
        <v>0</v>
      </c>
      <c r="I38" s="69">
        <v>0</v>
      </c>
      <c r="J38" s="69">
        <v>0</v>
      </c>
      <c r="K38" s="69">
        <v>0</v>
      </c>
      <c r="L38" s="69">
        <v>0</v>
      </c>
      <c r="M38" s="69">
        <v>0</v>
      </c>
      <c r="N38" s="69">
        <v>0</v>
      </c>
      <c r="O38" s="69">
        <v>0</v>
      </c>
      <c r="P38" s="69">
        <v>0</v>
      </c>
      <c r="Q38" s="73"/>
      <c r="R38" s="66"/>
      <c r="S38" s="59"/>
      <c r="T38" s="60"/>
      <c r="U38" s="60"/>
      <c r="V38" s="60"/>
      <c r="W38" s="60"/>
      <c r="X38" s="60"/>
      <c r="Y38" s="59"/>
      <c r="Z38" s="59"/>
      <c r="AA38" s="78"/>
      <c r="AB38" s="59"/>
    </row>
    <row r="39" spans="1:28" s="13" customFormat="1" ht="30.6" customHeight="1">
      <c r="A39" s="36"/>
      <c r="B39" s="49" t="s">
        <v>33</v>
      </c>
      <c r="C39" s="63">
        <v>2018</v>
      </c>
      <c r="D39" s="63">
        <v>2026</v>
      </c>
      <c r="E39" s="63" t="s">
        <v>20</v>
      </c>
      <c r="F39" s="64" t="s">
        <v>14</v>
      </c>
      <c r="G39" s="52">
        <f t="shared" si="2"/>
        <v>46500</v>
      </c>
      <c r="H39" s="69">
        <f>H40+H41</f>
        <v>0</v>
      </c>
      <c r="I39" s="69">
        <f t="shared" ref="I39:P39" si="21">I40+I41</f>
        <v>0</v>
      </c>
      <c r="J39" s="69">
        <f t="shared" si="21"/>
        <v>0</v>
      </c>
      <c r="K39" s="69">
        <f t="shared" si="21"/>
        <v>0</v>
      </c>
      <c r="L39" s="69">
        <f t="shared" si="21"/>
        <v>0</v>
      </c>
      <c r="M39" s="69">
        <f t="shared" si="21"/>
        <v>39500</v>
      </c>
      <c r="N39" s="69">
        <f t="shared" si="21"/>
        <v>5000</v>
      </c>
      <c r="O39" s="69">
        <f t="shared" si="21"/>
        <v>1000</v>
      </c>
      <c r="P39" s="69">
        <f t="shared" si="21"/>
        <v>1000</v>
      </c>
      <c r="Q39" s="65" t="s">
        <v>188</v>
      </c>
      <c r="R39" s="66" t="s">
        <v>58</v>
      </c>
      <c r="S39" s="24"/>
      <c r="T39" s="53"/>
      <c r="U39" s="53"/>
      <c r="V39" s="53"/>
      <c r="W39" s="53"/>
      <c r="X39" s="53"/>
      <c r="Y39" s="24">
        <v>1</v>
      </c>
      <c r="Z39" s="24"/>
      <c r="AA39" s="76"/>
      <c r="AB39" s="24"/>
    </row>
    <row r="40" spans="1:28" s="13" customFormat="1" ht="61.95" customHeight="1">
      <c r="A40" s="36"/>
      <c r="B40" s="79" t="s">
        <v>165</v>
      </c>
      <c r="C40" s="68"/>
      <c r="D40" s="68"/>
      <c r="E40" s="68"/>
      <c r="F40" s="64" t="s">
        <v>15</v>
      </c>
      <c r="G40" s="52">
        <f t="shared" si="2"/>
        <v>46500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39500</v>
      </c>
      <c r="N40" s="69">
        <v>5000</v>
      </c>
      <c r="O40" s="69">
        <v>1000</v>
      </c>
      <c r="P40" s="69">
        <v>1000</v>
      </c>
      <c r="Q40" s="70"/>
      <c r="R40" s="66"/>
      <c r="S40" s="28"/>
      <c r="T40" s="56"/>
      <c r="U40" s="56"/>
      <c r="V40" s="56"/>
      <c r="W40" s="56"/>
      <c r="X40" s="56"/>
      <c r="Y40" s="28"/>
      <c r="Z40" s="28"/>
      <c r="AA40" s="77"/>
      <c r="AB40" s="28"/>
    </row>
    <row r="41" spans="1:28" s="13" customFormat="1" ht="51.75" customHeight="1">
      <c r="A41" s="36"/>
      <c r="B41" s="57"/>
      <c r="C41" s="72"/>
      <c r="D41" s="72"/>
      <c r="E41" s="72"/>
      <c r="F41" s="64" t="s">
        <v>16</v>
      </c>
      <c r="G41" s="52">
        <f t="shared" si="2"/>
        <v>0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69">
        <v>0</v>
      </c>
      <c r="P41" s="69">
        <v>0</v>
      </c>
      <c r="Q41" s="73"/>
      <c r="R41" s="66"/>
      <c r="S41" s="59"/>
      <c r="T41" s="60"/>
      <c r="U41" s="60"/>
      <c r="V41" s="60"/>
      <c r="W41" s="60"/>
      <c r="X41" s="60"/>
      <c r="Y41" s="59"/>
      <c r="Z41" s="59"/>
      <c r="AA41" s="78"/>
      <c r="AB41" s="59"/>
    </row>
    <row r="42" spans="1:28" s="13" customFormat="1" ht="26.4" customHeight="1">
      <c r="A42" s="36"/>
      <c r="B42" s="49" t="s">
        <v>176</v>
      </c>
      <c r="C42" s="63">
        <v>2018</v>
      </c>
      <c r="D42" s="63">
        <v>2026</v>
      </c>
      <c r="E42" s="63" t="s">
        <v>20</v>
      </c>
      <c r="F42" s="64" t="s">
        <v>14</v>
      </c>
      <c r="G42" s="52">
        <f t="shared" si="2"/>
        <v>7529</v>
      </c>
      <c r="H42" s="69">
        <f>H43+H44</f>
        <v>0</v>
      </c>
      <c r="I42" s="69">
        <f t="shared" ref="I42:P42" si="22">I43+I44</f>
        <v>0</v>
      </c>
      <c r="J42" s="69">
        <f t="shared" si="22"/>
        <v>0</v>
      </c>
      <c r="K42" s="69">
        <f t="shared" si="22"/>
        <v>0</v>
      </c>
      <c r="L42" s="69">
        <f t="shared" si="22"/>
        <v>0</v>
      </c>
      <c r="M42" s="69">
        <f t="shared" si="22"/>
        <v>3131</v>
      </c>
      <c r="N42" s="69">
        <f t="shared" si="22"/>
        <v>4398</v>
      </c>
      <c r="O42" s="69">
        <f t="shared" si="22"/>
        <v>0</v>
      </c>
      <c r="P42" s="69">
        <f t="shared" si="22"/>
        <v>0</v>
      </c>
      <c r="Q42" s="65" t="s">
        <v>189</v>
      </c>
      <c r="R42" s="66" t="s">
        <v>58</v>
      </c>
      <c r="S42" s="24"/>
      <c r="T42" s="53"/>
      <c r="U42" s="53"/>
      <c r="V42" s="53"/>
      <c r="W42" s="53"/>
      <c r="X42" s="53"/>
      <c r="Y42" s="24">
        <v>1</v>
      </c>
      <c r="Z42" s="24"/>
      <c r="AA42" s="76"/>
      <c r="AB42" s="24"/>
    </row>
    <row r="43" spans="1:28" s="13" customFormat="1" ht="51.75" customHeight="1">
      <c r="A43" s="36"/>
      <c r="B43" s="79" t="s">
        <v>166</v>
      </c>
      <c r="C43" s="68"/>
      <c r="D43" s="68"/>
      <c r="E43" s="68"/>
      <c r="F43" s="64" t="s">
        <v>15</v>
      </c>
      <c r="G43" s="52">
        <f t="shared" si="2"/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P43" s="69">
        <v>0</v>
      </c>
      <c r="Q43" s="70"/>
      <c r="R43" s="66"/>
      <c r="S43" s="28"/>
      <c r="T43" s="56"/>
      <c r="U43" s="56"/>
      <c r="V43" s="56"/>
      <c r="W43" s="56"/>
      <c r="X43" s="56"/>
      <c r="Y43" s="28"/>
      <c r="Z43" s="28"/>
      <c r="AA43" s="77"/>
      <c r="AB43" s="28"/>
    </row>
    <row r="44" spans="1:28" s="13" customFormat="1" ht="93" customHeight="1">
      <c r="A44" s="36"/>
      <c r="B44" s="57"/>
      <c r="C44" s="72"/>
      <c r="D44" s="72"/>
      <c r="E44" s="72"/>
      <c r="F44" s="64" t="s">
        <v>16</v>
      </c>
      <c r="G44" s="52">
        <f t="shared" si="2"/>
        <v>7529</v>
      </c>
      <c r="H44" s="69">
        <v>0</v>
      </c>
      <c r="I44" s="69">
        <v>0</v>
      </c>
      <c r="J44" s="69">
        <v>0</v>
      </c>
      <c r="K44" s="69">
        <v>0</v>
      </c>
      <c r="L44" s="69">
        <v>0</v>
      </c>
      <c r="M44" s="69">
        <v>3131</v>
      </c>
      <c r="N44" s="69">
        <v>4398</v>
      </c>
      <c r="O44" s="69">
        <v>0</v>
      </c>
      <c r="P44" s="69">
        <v>0</v>
      </c>
      <c r="Q44" s="73"/>
      <c r="R44" s="66"/>
      <c r="S44" s="59"/>
      <c r="T44" s="60"/>
      <c r="U44" s="60"/>
      <c r="V44" s="60"/>
      <c r="W44" s="60"/>
      <c r="X44" s="60"/>
      <c r="Y44" s="59"/>
      <c r="Z44" s="59"/>
      <c r="AA44" s="78"/>
      <c r="AB44" s="59"/>
    </row>
    <row r="45" spans="1:28" ht="42" customHeight="1">
      <c r="A45" s="45" t="s">
        <v>19</v>
      </c>
      <c r="B45" s="45"/>
      <c r="C45" s="42" t="s">
        <v>184</v>
      </c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4"/>
    </row>
    <row r="46" spans="1:28" ht="78.599999999999994" customHeight="1">
      <c r="A46" s="80" t="s">
        <v>174</v>
      </c>
      <c r="B46" s="81"/>
      <c r="C46" s="42" t="s">
        <v>91</v>
      </c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4"/>
    </row>
    <row r="47" spans="1:28" ht="36">
      <c r="A47" s="48"/>
      <c r="B47" s="49" t="s">
        <v>178</v>
      </c>
      <c r="C47" s="50">
        <v>2018</v>
      </c>
      <c r="D47" s="50">
        <v>2026</v>
      </c>
      <c r="E47" s="50" t="s">
        <v>20</v>
      </c>
      <c r="F47" s="51" t="s">
        <v>14</v>
      </c>
      <c r="G47" s="82">
        <f>H47+I47+J47+K47+L47++M47+N47+O47+P47</f>
        <v>68812745.570000008</v>
      </c>
      <c r="H47" s="82">
        <f t="shared" ref="H47:P47" si="23">H50</f>
        <v>5059566.55</v>
      </c>
      <c r="I47" s="82">
        <f t="shared" si="23"/>
        <v>5328719.57</v>
      </c>
      <c r="J47" s="82">
        <f t="shared" si="23"/>
        <v>10316289.129999999</v>
      </c>
      <c r="K47" s="82">
        <f t="shared" si="23"/>
        <v>12472788.719999999</v>
      </c>
      <c r="L47" s="82">
        <f t="shared" si="23"/>
        <v>6030740.7000000002</v>
      </c>
      <c r="M47" s="82">
        <f t="shared" si="23"/>
        <v>6935248.4500000002</v>
      </c>
      <c r="N47" s="82">
        <f t="shared" si="23"/>
        <v>8249925.71</v>
      </c>
      <c r="O47" s="82">
        <f t="shared" si="23"/>
        <v>7304601.7400000002</v>
      </c>
      <c r="P47" s="82">
        <f t="shared" si="23"/>
        <v>7114865</v>
      </c>
      <c r="Q47" s="24" t="s">
        <v>12</v>
      </c>
      <c r="R47" s="24" t="s">
        <v>12</v>
      </c>
      <c r="S47" s="24" t="s">
        <v>12</v>
      </c>
      <c r="T47" s="53" t="s">
        <v>12</v>
      </c>
      <c r="U47" s="53" t="s">
        <v>12</v>
      </c>
      <c r="V47" s="53" t="s">
        <v>12</v>
      </c>
      <c r="W47" s="53" t="s">
        <v>12</v>
      </c>
      <c r="X47" s="53" t="s">
        <v>12</v>
      </c>
      <c r="Y47" s="24" t="s">
        <v>12</v>
      </c>
      <c r="Z47" s="24" t="s">
        <v>12</v>
      </c>
      <c r="AA47" s="24" t="s">
        <v>12</v>
      </c>
      <c r="AB47" s="24" t="s">
        <v>12</v>
      </c>
    </row>
    <row r="48" spans="1:28" ht="66" customHeight="1">
      <c r="A48" s="48"/>
      <c r="B48" s="54" t="s">
        <v>179</v>
      </c>
      <c r="C48" s="55"/>
      <c r="D48" s="55"/>
      <c r="E48" s="55"/>
      <c r="F48" s="51" t="s">
        <v>15</v>
      </c>
      <c r="G48" s="82">
        <f t="shared" ref="G48:G97" si="24">H48+I48+J48+K48+L48++M48+N48+O48+P48</f>
        <v>55965679.600000001</v>
      </c>
      <c r="H48" s="82">
        <f t="shared" ref="H48:P48" si="25">H51</f>
        <v>4545182.55</v>
      </c>
      <c r="I48" s="82">
        <f t="shared" si="25"/>
        <v>5299335.57</v>
      </c>
      <c r="J48" s="82">
        <f t="shared" si="25"/>
        <v>5304971.6199999992</v>
      </c>
      <c r="K48" s="82">
        <f t="shared" si="25"/>
        <v>6309212.0800000001</v>
      </c>
      <c r="L48" s="82">
        <f t="shared" si="25"/>
        <v>5704405.8799999999</v>
      </c>
      <c r="M48" s="82">
        <f t="shared" si="25"/>
        <v>6761153.4500000002</v>
      </c>
      <c r="N48" s="82">
        <f t="shared" si="25"/>
        <v>8032575.71</v>
      </c>
      <c r="O48" s="82">
        <f t="shared" si="25"/>
        <v>7108601.7400000002</v>
      </c>
      <c r="P48" s="82">
        <f t="shared" si="25"/>
        <v>6900241</v>
      </c>
      <c r="Q48" s="28"/>
      <c r="R48" s="28"/>
      <c r="S48" s="28"/>
      <c r="T48" s="56"/>
      <c r="U48" s="56"/>
      <c r="V48" s="56"/>
      <c r="W48" s="56"/>
      <c r="X48" s="56"/>
      <c r="Y48" s="28"/>
      <c r="Z48" s="28"/>
      <c r="AA48" s="28"/>
      <c r="AB48" s="28"/>
    </row>
    <row r="49" spans="1:28" ht="46.2" customHeight="1">
      <c r="A49" s="48"/>
      <c r="B49" s="83"/>
      <c r="C49" s="58"/>
      <c r="D49" s="58"/>
      <c r="E49" s="58"/>
      <c r="F49" s="51" t="s">
        <v>16</v>
      </c>
      <c r="G49" s="82">
        <f t="shared" si="24"/>
        <v>12847065.969999999</v>
      </c>
      <c r="H49" s="82">
        <f t="shared" ref="H49:P49" si="26">H52</f>
        <v>514384</v>
      </c>
      <c r="I49" s="82">
        <f t="shared" si="26"/>
        <v>29384</v>
      </c>
      <c r="J49" s="82">
        <f t="shared" si="26"/>
        <v>5011317.51</v>
      </c>
      <c r="K49" s="82">
        <f t="shared" si="26"/>
        <v>6163576.6399999997</v>
      </c>
      <c r="L49" s="82">
        <f t="shared" si="26"/>
        <v>326334.82</v>
      </c>
      <c r="M49" s="82">
        <f t="shared" si="26"/>
        <v>174095</v>
      </c>
      <c r="N49" s="82">
        <f t="shared" si="26"/>
        <v>217350</v>
      </c>
      <c r="O49" s="82">
        <f t="shared" si="26"/>
        <v>196000</v>
      </c>
      <c r="P49" s="82">
        <f t="shared" si="26"/>
        <v>214624</v>
      </c>
      <c r="Q49" s="59"/>
      <c r="R49" s="59"/>
      <c r="S49" s="59"/>
      <c r="T49" s="60"/>
      <c r="U49" s="60"/>
      <c r="V49" s="60"/>
      <c r="W49" s="60"/>
      <c r="X49" s="60"/>
      <c r="Y49" s="59"/>
      <c r="Z49" s="59"/>
      <c r="AA49" s="59"/>
      <c r="AB49" s="59"/>
    </row>
    <row r="50" spans="1:28" ht="31.95" customHeight="1">
      <c r="A50" s="84"/>
      <c r="B50" s="85" t="s">
        <v>23</v>
      </c>
      <c r="C50" s="86">
        <v>2018</v>
      </c>
      <c r="D50" s="50">
        <v>2026</v>
      </c>
      <c r="E50" s="50" t="s">
        <v>20</v>
      </c>
      <c r="F50" s="51" t="s">
        <v>14</v>
      </c>
      <c r="G50" s="82">
        <f t="shared" si="24"/>
        <v>68812745.570000008</v>
      </c>
      <c r="H50" s="87">
        <f>H51+H52</f>
        <v>5059566.55</v>
      </c>
      <c r="I50" s="87">
        <f t="shared" ref="I50:O50" si="27">SUM(I51:I52)</f>
        <v>5328719.57</v>
      </c>
      <c r="J50" s="87">
        <f>J51+J52</f>
        <v>10316289.129999999</v>
      </c>
      <c r="K50" s="87">
        <f t="shared" si="27"/>
        <v>12472788.719999999</v>
      </c>
      <c r="L50" s="87">
        <f t="shared" si="27"/>
        <v>6030740.7000000002</v>
      </c>
      <c r="M50" s="87">
        <f t="shared" si="27"/>
        <v>6935248.4500000002</v>
      </c>
      <c r="N50" s="87">
        <f t="shared" si="27"/>
        <v>8249925.71</v>
      </c>
      <c r="O50" s="87">
        <f t="shared" si="27"/>
        <v>7304601.7400000002</v>
      </c>
      <c r="P50" s="87">
        <f t="shared" ref="P50" si="28">SUM(P51:P52)</f>
        <v>7114865</v>
      </c>
      <c r="Q50" s="24" t="s">
        <v>12</v>
      </c>
      <c r="R50" s="24" t="s">
        <v>12</v>
      </c>
      <c r="S50" s="24" t="s">
        <v>12</v>
      </c>
      <c r="T50" s="53" t="s">
        <v>12</v>
      </c>
      <c r="U50" s="53" t="s">
        <v>12</v>
      </c>
      <c r="V50" s="53" t="s">
        <v>12</v>
      </c>
      <c r="W50" s="53" t="s">
        <v>12</v>
      </c>
      <c r="X50" s="53" t="s">
        <v>12</v>
      </c>
      <c r="Y50" s="24" t="s">
        <v>12</v>
      </c>
      <c r="Z50" s="24" t="s">
        <v>12</v>
      </c>
      <c r="AA50" s="24" t="s">
        <v>12</v>
      </c>
      <c r="AB50" s="24" t="s">
        <v>12</v>
      </c>
    </row>
    <row r="51" spans="1:28" ht="63.6" customHeight="1">
      <c r="A51" s="48"/>
      <c r="B51" s="88" t="s">
        <v>91</v>
      </c>
      <c r="C51" s="55"/>
      <c r="D51" s="55"/>
      <c r="E51" s="55"/>
      <c r="F51" s="51" t="s">
        <v>15</v>
      </c>
      <c r="G51" s="82">
        <f>H51+I51+J51+K51+L51++M51+N51+O51+P51</f>
        <v>55965679.600000001</v>
      </c>
      <c r="H51" s="87">
        <f>H54+H57+H60+H63+H66+H69+H72+H75+H78+H81+H84+H87+H90</f>
        <v>4545182.55</v>
      </c>
      <c r="I51" s="87">
        <f t="shared" ref="I51:P51" si="29">I54+I57+I60+I63+I66+I69+I72+I75+I78+I81+I84+I87+I90</f>
        <v>5299335.57</v>
      </c>
      <c r="J51" s="87">
        <f t="shared" si="29"/>
        <v>5304971.6199999992</v>
      </c>
      <c r="K51" s="87">
        <f t="shared" si="29"/>
        <v>6309212.0800000001</v>
      </c>
      <c r="L51" s="87">
        <f t="shared" si="29"/>
        <v>5704405.8799999999</v>
      </c>
      <c r="M51" s="87">
        <f t="shared" si="29"/>
        <v>6761153.4500000002</v>
      </c>
      <c r="N51" s="87">
        <f>N54+N57+N60+N63+N66+N69+N72+N75+N78+N81+N84+N87+N90+N93</f>
        <v>8032575.71</v>
      </c>
      <c r="O51" s="87">
        <f t="shared" si="29"/>
        <v>7108601.7400000002</v>
      </c>
      <c r="P51" s="87">
        <f t="shared" si="29"/>
        <v>6900241</v>
      </c>
      <c r="Q51" s="28"/>
      <c r="R51" s="28"/>
      <c r="S51" s="28"/>
      <c r="T51" s="56"/>
      <c r="U51" s="56"/>
      <c r="V51" s="56"/>
      <c r="W51" s="56"/>
      <c r="X51" s="56"/>
      <c r="Y51" s="28"/>
      <c r="Z51" s="28"/>
      <c r="AA51" s="28"/>
      <c r="AB51" s="28"/>
    </row>
    <row r="52" spans="1:28" ht="45.6" customHeight="1">
      <c r="A52" s="48"/>
      <c r="B52" s="88"/>
      <c r="C52" s="58"/>
      <c r="D52" s="58"/>
      <c r="E52" s="58"/>
      <c r="F52" s="51" t="s">
        <v>16</v>
      </c>
      <c r="G52" s="82">
        <f t="shared" si="24"/>
        <v>12847065.969999999</v>
      </c>
      <c r="H52" s="87">
        <f>H55+H58+H61+H64+H67+H70+H73+H76+H79+H82+H85+H88+H91</f>
        <v>514384</v>
      </c>
      <c r="I52" s="87">
        <f t="shared" ref="I52:P52" si="30">I55+I58+I61+I64+I67+I70+I73+I76+I79+I82+I85+I88+I91</f>
        <v>29384</v>
      </c>
      <c r="J52" s="87">
        <f t="shared" si="30"/>
        <v>5011317.51</v>
      </c>
      <c r="K52" s="87">
        <f t="shared" si="30"/>
        <v>6163576.6399999997</v>
      </c>
      <c r="L52" s="87">
        <f t="shared" si="30"/>
        <v>326334.82</v>
      </c>
      <c r="M52" s="87">
        <f t="shared" si="30"/>
        <v>174095</v>
      </c>
      <c r="N52" s="87">
        <f>N55+N58+N61+N64+N67+N70+N73+N76+N79+N82+N85+N88+N91+N94</f>
        <v>217350</v>
      </c>
      <c r="O52" s="87">
        <f t="shared" si="30"/>
        <v>196000</v>
      </c>
      <c r="P52" s="87">
        <f t="shared" si="30"/>
        <v>214624</v>
      </c>
      <c r="Q52" s="59"/>
      <c r="R52" s="59"/>
      <c r="S52" s="59"/>
      <c r="T52" s="60"/>
      <c r="U52" s="60"/>
      <c r="V52" s="60"/>
      <c r="W52" s="60"/>
      <c r="X52" s="60"/>
      <c r="Y52" s="59"/>
      <c r="Z52" s="59"/>
      <c r="AA52" s="59"/>
      <c r="AB52" s="59"/>
    </row>
    <row r="53" spans="1:28" ht="21" customHeight="1">
      <c r="A53" s="89"/>
      <c r="B53" s="85" t="s">
        <v>94</v>
      </c>
      <c r="C53" s="86">
        <v>2018</v>
      </c>
      <c r="D53" s="50">
        <v>2026</v>
      </c>
      <c r="E53" s="50" t="s">
        <v>20</v>
      </c>
      <c r="F53" s="51" t="s">
        <v>14</v>
      </c>
      <c r="G53" s="82">
        <f t="shared" si="24"/>
        <v>14480971.919999998</v>
      </c>
      <c r="H53" s="87">
        <v>0</v>
      </c>
      <c r="I53" s="87">
        <f>I54+I55</f>
        <v>1205786.74</v>
      </c>
      <c r="J53" s="87">
        <f t="shared" ref="J53:O53" si="31">J54+J55</f>
        <v>2008420.85</v>
      </c>
      <c r="K53" s="87">
        <f t="shared" si="31"/>
        <v>2203241.5699999998</v>
      </c>
      <c r="L53" s="87">
        <f t="shared" si="31"/>
        <v>1557370.22</v>
      </c>
      <c r="M53" s="87">
        <f t="shared" si="31"/>
        <v>1711297.5</v>
      </c>
      <c r="N53" s="87">
        <f t="shared" si="31"/>
        <v>1987675.04</v>
      </c>
      <c r="O53" s="87">
        <f t="shared" si="31"/>
        <v>1874570</v>
      </c>
      <c r="P53" s="87">
        <f t="shared" ref="P53" si="32">P54+P55</f>
        <v>1932610</v>
      </c>
      <c r="Q53" s="90" t="s">
        <v>117</v>
      </c>
      <c r="R53" s="24" t="s">
        <v>118</v>
      </c>
      <c r="S53" s="24"/>
      <c r="T53" s="53">
        <v>0</v>
      </c>
      <c r="U53" s="53">
        <v>0</v>
      </c>
      <c r="V53" s="53">
        <v>90</v>
      </c>
      <c r="W53" s="53">
        <v>75</v>
      </c>
      <c r="X53" s="53">
        <v>70</v>
      </c>
      <c r="Y53" s="24">
        <v>90</v>
      </c>
      <c r="Z53" s="24"/>
      <c r="AA53" s="76"/>
      <c r="AB53" s="24"/>
    </row>
    <row r="54" spans="1:28" ht="62.25" customHeight="1">
      <c r="A54" s="68"/>
      <c r="B54" s="70" t="s">
        <v>95</v>
      </c>
      <c r="C54" s="55"/>
      <c r="D54" s="55"/>
      <c r="E54" s="55"/>
      <c r="F54" s="51" t="s">
        <v>15</v>
      </c>
      <c r="G54" s="82">
        <f t="shared" si="24"/>
        <v>15623313.059999999</v>
      </c>
      <c r="H54" s="87">
        <v>1142341.1399999999</v>
      </c>
      <c r="I54" s="87">
        <v>1205786.74</v>
      </c>
      <c r="J54" s="87">
        <v>2008420.85</v>
      </c>
      <c r="K54" s="87">
        <v>2203241.5699999998</v>
      </c>
      <c r="L54" s="87">
        <v>1557370.22</v>
      </c>
      <c r="M54" s="87">
        <v>1711297.5</v>
      </c>
      <c r="N54" s="87">
        <v>1987675.04</v>
      </c>
      <c r="O54" s="87">
        <v>1874570</v>
      </c>
      <c r="P54" s="87">
        <v>1932610</v>
      </c>
      <c r="Q54" s="91"/>
      <c r="R54" s="28"/>
      <c r="S54" s="28"/>
      <c r="T54" s="56"/>
      <c r="U54" s="56"/>
      <c r="V54" s="56"/>
      <c r="W54" s="56"/>
      <c r="X54" s="56"/>
      <c r="Y54" s="28"/>
      <c r="Z54" s="28"/>
      <c r="AA54" s="77"/>
      <c r="AB54" s="28"/>
    </row>
    <row r="55" spans="1:28" ht="42" customHeight="1">
      <c r="A55" s="72"/>
      <c r="B55" s="70"/>
      <c r="C55" s="58"/>
      <c r="D55" s="58"/>
      <c r="E55" s="58"/>
      <c r="F55" s="51" t="s">
        <v>16</v>
      </c>
      <c r="G55" s="82">
        <f t="shared" si="24"/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92"/>
      <c r="R55" s="59"/>
      <c r="S55" s="59"/>
      <c r="T55" s="60"/>
      <c r="U55" s="60"/>
      <c r="V55" s="60"/>
      <c r="W55" s="60"/>
      <c r="X55" s="60"/>
      <c r="Y55" s="59"/>
      <c r="Z55" s="59"/>
      <c r="AA55" s="78"/>
      <c r="AB55" s="59"/>
    </row>
    <row r="56" spans="1:28" ht="28.2" customHeight="1">
      <c r="A56" s="93"/>
      <c r="B56" s="94" t="s">
        <v>96</v>
      </c>
      <c r="C56" s="86">
        <v>2018</v>
      </c>
      <c r="D56" s="50">
        <v>2026</v>
      </c>
      <c r="E56" s="50" t="s">
        <v>20</v>
      </c>
      <c r="F56" s="51" t="s">
        <v>14</v>
      </c>
      <c r="G56" s="82">
        <f t="shared" si="24"/>
        <v>12898452.980000002</v>
      </c>
      <c r="H56" s="87">
        <f>H57+H58</f>
        <v>1025131.48</v>
      </c>
      <c r="I56" s="87">
        <f t="shared" ref="I56:O56" si="33">I57+I58</f>
        <v>1208057.71</v>
      </c>
      <c r="J56" s="87">
        <f t="shared" si="33"/>
        <v>986480.59</v>
      </c>
      <c r="K56" s="87">
        <f t="shared" si="33"/>
        <v>1083335.5900000001</v>
      </c>
      <c r="L56" s="87">
        <f t="shared" si="33"/>
        <v>1240088.02</v>
      </c>
      <c r="M56" s="87">
        <f t="shared" si="33"/>
        <v>1665761.54</v>
      </c>
      <c r="N56" s="87">
        <f t="shared" si="33"/>
        <v>2066680.67</v>
      </c>
      <c r="O56" s="87">
        <f t="shared" si="33"/>
        <v>1944659.06</v>
      </c>
      <c r="P56" s="87">
        <f t="shared" ref="P56" si="34">P57+P58</f>
        <v>1678258.32</v>
      </c>
      <c r="Q56" s="90" t="s">
        <v>190</v>
      </c>
      <c r="R56" s="24" t="s">
        <v>119</v>
      </c>
      <c r="S56" s="24"/>
      <c r="T56" s="53">
        <v>0</v>
      </c>
      <c r="U56" s="53">
        <v>0</v>
      </c>
      <c r="V56" s="53">
        <v>5</v>
      </c>
      <c r="W56" s="53">
        <v>5</v>
      </c>
      <c r="X56" s="53">
        <v>5</v>
      </c>
      <c r="Y56" s="24">
        <v>5</v>
      </c>
      <c r="Z56" s="24"/>
      <c r="AA56" s="76"/>
      <c r="AB56" s="24"/>
    </row>
    <row r="57" spans="1:28" ht="42" customHeight="1">
      <c r="A57" s="95"/>
      <c r="B57" s="70" t="s">
        <v>97</v>
      </c>
      <c r="C57" s="55"/>
      <c r="D57" s="55"/>
      <c r="E57" s="55"/>
      <c r="F57" s="51" t="s">
        <v>15</v>
      </c>
      <c r="G57" s="82">
        <f t="shared" si="24"/>
        <v>12898452.980000002</v>
      </c>
      <c r="H57" s="87">
        <v>1025131.48</v>
      </c>
      <c r="I57" s="87">
        <v>1208057.71</v>
      </c>
      <c r="J57" s="87">
        <v>986480.59</v>
      </c>
      <c r="K57" s="87">
        <v>1083335.5900000001</v>
      </c>
      <c r="L57" s="87">
        <v>1240088.02</v>
      </c>
      <c r="M57" s="87">
        <v>1665761.54</v>
      </c>
      <c r="N57" s="87">
        <v>2066680.67</v>
      </c>
      <c r="O57" s="87">
        <v>1944659.06</v>
      </c>
      <c r="P57" s="87">
        <v>1678258.32</v>
      </c>
      <c r="Q57" s="91"/>
      <c r="R57" s="28"/>
      <c r="S57" s="28"/>
      <c r="T57" s="56"/>
      <c r="U57" s="56"/>
      <c r="V57" s="56"/>
      <c r="W57" s="56"/>
      <c r="X57" s="56"/>
      <c r="Y57" s="28"/>
      <c r="Z57" s="28"/>
      <c r="AA57" s="77"/>
      <c r="AB57" s="28"/>
    </row>
    <row r="58" spans="1:28" ht="42" customHeight="1">
      <c r="A58" s="96"/>
      <c r="B58" s="70"/>
      <c r="C58" s="58"/>
      <c r="D58" s="58"/>
      <c r="E58" s="58"/>
      <c r="F58" s="51" t="s">
        <v>16</v>
      </c>
      <c r="G58" s="82">
        <f t="shared" si="24"/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92"/>
      <c r="R58" s="59"/>
      <c r="S58" s="59"/>
      <c r="T58" s="60"/>
      <c r="U58" s="60"/>
      <c r="V58" s="60"/>
      <c r="W58" s="60"/>
      <c r="X58" s="60"/>
      <c r="Y58" s="59"/>
      <c r="Z58" s="59"/>
      <c r="AA58" s="78"/>
      <c r="AB58" s="59"/>
    </row>
    <row r="59" spans="1:28" ht="33" customHeight="1">
      <c r="A59" s="89"/>
      <c r="B59" s="94" t="s">
        <v>98</v>
      </c>
      <c r="C59" s="86">
        <v>2018</v>
      </c>
      <c r="D59" s="50">
        <v>2026</v>
      </c>
      <c r="E59" s="50" t="s">
        <v>20</v>
      </c>
      <c r="F59" s="51" t="s">
        <v>14</v>
      </c>
      <c r="G59" s="82">
        <f t="shared" si="24"/>
        <v>4000</v>
      </c>
      <c r="H59" s="87">
        <v>0</v>
      </c>
      <c r="I59" s="87">
        <v>0</v>
      </c>
      <c r="J59" s="87">
        <f>J60+J61</f>
        <v>4000</v>
      </c>
      <c r="K59" s="87">
        <f t="shared" ref="K59:O59" si="35">K60+K61</f>
        <v>0</v>
      </c>
      <c r="L59" s="87">
        <f t="shared" si="35"/>
        <v>0</v>
      </c>
      <c r="M59" s="87">
        <f t="shared" si="35"/>
        <v>0</v>
      </c>
      <c r="N59" s="87">
        <f t="shared" si="35"/>
        <v>0</v>
      </c>
      <c r="O59" s="87">
        <f t="shared" si="35"/>
        <v>0</v>
      </c>
      <c r="P59" s="87">
        <f t="shared" ref="P59" si="36">P60+P61</f>
        <v>0</v>
      </c>
      <c r="Q59" s="90" t="s">
        <v>120</v>
      </c>
      <c r="R59" s="24" t="s">
        <v>121</v>
      </c>
      <c r="S59" s="24"/>
      <c r="T59" s="53">
        <v>0</v>
      </c>
      <c r="U59" s="53">
        <v>0</v>
      </c>
      <c r="V59" s="53">
        <v>1</v>
      </c>
      <c r="W59" s="53">
        <v>0</v>
      </c>
      <c r="X59" s="53">
        <v>0</v>
      </c>
      <c r="Y59" s="24">
        <v>0</v>
      </c>
      <c r="Z59" s="24"/>
      <c r="AA59" s="76"/>
      <c r="AB59" s="24"/>
    </row>
    <row r="60" spans="1:28" ht="42" customHeight="1">
      <c r="A60" s="68"/>
      <c r="B60" s="70" t="s">
        <v>99</v>
      </c>
      <c r="C60" s="55"/>
      <c r="D60" s="55"/>
      <c r="E60" s="55"/>
      <c r="F60" s="51" t="s">
        <v>15</v>
      </c>
      <c r="G60" s="82">
        <f t="shared" si="24"/>
        <v>4000</v>
      </c>
      <c r="H60" s="87">
        <v>0</v>
      </c>
      <c r="I60" s="87">
        <v>0</v>
      </c>
      <c r="J60" s="87">
        <v>4000</v>
      </c>
      <c r="K60" s="87">
        <v>0</v>
      </c>
      <c r="L60" s="87">
        <v>0</v>
      </c>
      <c r="M60" s="87">
        <v>0</v>
      </c>
      <c r="N60" s="87">
        <v>0</v>
      </c>
      <c r="O60" s="87">
        <v>0</v>
      </c>
      <c r="P60" s="87">
        <v>0</v>
      </c>
      <c r="Q60" s="91"/>
      <c r="R60" s="28"/>
      <c r="S60" s="28"/>
      <c r="T60" s="56"/>
      <c r="U60" s="56"/>
      <c r="V60" s="56"/>
      <c r="W60" s="56"/>
      <c r="X60" s="56"/>
      <c r="Y60" s="28"/>
      <c r="Z60" s="28"/>
      <c r="AA60" s="77"/>
      <c r="AB60" s="28"/>
    </row>
    <row r="61" spans="1:28" ht="42" customHeight="1">
      <c r="A61" s="72"/>
      <c r="B61" s="70"/>
      <c r="C61" s="58"/>
      <c r="D61" s="58"/>
      <c r="E61" s="58"/>
      <c r="F61" s="51" t="s">
        <v>16</v>
      </c>
      <c r="G61" s="82">
        <f t="shared" si="24"/>
        <v>0</v>
      </c>
      <c r="H61" s="87">
        <v>0</v>
      </c>
      <c r="I61" s="87">
        <v>0</v>
      </c>
      <c r="J61" s="87">
        <v>0</v>
      </c>
      <c r="K61" s="87">
        <v>0</v>
      </c>
      <c r="L61" s="87">
        <v>0</v>
      </c>
      <c r="M61" s="87">
        <v>0</v>
      </c>
      <c r="N61" s="87">
        <v>0</v>
      </c>
      <c r="O61" s="87">
        <v>0</v>
      </c>
      <c r="P61" s="87">
        <v>0</v>
      </c>
      <c r="Q61" s="92"/>
      <c r="R61" s="59"/>
      <c r="S61" s="59"/>
      <c r="T61" s="60"/>
      <c r="U61" s="60"/>
      <c r="V61" s="60"/>
      <c r="W61" s="60"/>
      <c r="X61" s="60"/>
      <c r="Y61" s="59"/>
      <c r="Z61" s="59"/>
      <c r="AA61" s="78"/>
      <c r="AB61" s="59"/>
    </row>
    <row r="62" spans="1:28" ht="27" customHeight="1">
      <c r="A62" s="63"/>
      <c r="B62" s="94" t="s">
        <v>129</v>
      </c>
      <c r="C62" s="50">
        <v>2018</v>
      </c>
      <c r="D62" s="50">
        <v>2026</v>
      </c>
      <c r="E62" s="50" t="s">
        <v>20</v>
      </c>
      <c r="F62" s="51" t="s">
        <v>14</v>
      </c>
      <c r="G62" s="82">
        <f t="shared" si="24"/>
        <v>131000</v>
      </c>
      <c r="H62" s="87">
        <f t="shared" ref="H62:O62" si="37">H63+H64</f>
        <v>0</v>
      </c>
      <c r="I62" s="87">
        <f t="shared" si="37"/>
        <v>106000</v>
      </c>
      <c r="J62" s="87">
        <f t="shared" si="37"/>
        <v>25000</v>
      </c>
      <c r="K62" s="87">
        <f t="shared" si="37"/>
        <v>0</v>
      </c>
      <c r="L62" s="87">
        <f t="shared" si="37"/>
        <v>0</v>
      </c>
      <c r="M62" s="87">
        <f t="shared" si="37"/>
        <v>0</v>
      </c>
      <c r="N62" s="87">
        <f t="shared" si="37"/>
        <v>0</v>
      </c>
      <c r="O62" s="87">
        <f t="shared" si="37"/>
        <v>0</v>
      </c>
      <c r="P62" s="87">
        <f t="shared" ref="P62" si="38">P63+P64</f>
        <v>0</v>
      </c>
      <c r="Q62" s="90" t="s">
        <v>132</v>
      </c>
      <c r="R62" s="24" t="s">
        <v>121</v>
      </c>
      <c r="S62" s="24"/>
      <c r="T62" s="53">
        <v>0</v>
      </c>
      <c r="U62" s="53">
        <v>0</v>
      </c>
      <c r="V62" s="53">
        <v>1</v>
      </c>
      <c r="W62" s="53">
        <v>0</v>
      </c>
      <c r="X62" s="53">
        <v>0</v>
      </c>
      <c r="Y62" s="24">
        <v>0</v>
      </c>
      <c r="Z62" s="24"/>
      <c r="AA62" s="76"/>
      <c r="AB62" s="24"/>
    </row>
    <row r="63" spans="1:28" ht="67.2" customHeight="1">
      <c r="A63" s="68"/>
      <c r="B63" s="65" t="s">
        <v>130</v>
      </c>
      <c r="C63" s="55"/>
      <c r="D63" s="55"/>
      <c r="E63" s="55"/>
      <c r="F63" s="51" t="s">
        <v>15</v>
      </c>
      <c r="G63" s="82">
        <f t="shared" si="24"/>
        <v>131000</v>
      </c>
      <c r="H63" s="87">
        <v>0</v>
      </c>
      <c r="I63" s="87">
        <v>106000</v>
      </c>
      <c r="J63" s="87">
        <v>25000</v>
      </c>
      <c r="K63" s="87">
        <v>0</v>
      </c>
      <c r="L63" s="87">
        <v>0</v>
      </c>
      <c r="M63" s="87">
        <v>0</v>
      </c>
      <c r="N63" s="87">
        <v>0</v>
      </c>
      <c r="O63" s="87">
        <v>0</v>
      </c>
      <c r="P63" s="87">
        <v>0</v>
      </c>
      <c r="Q63" s="91"/>
      <c r="R63" s="28"/>
      <c r="S63" s="28"/>
      <c r="T63" s="56"/>
      <c r="U63" s="56"/>
      <c r="V63" s="56"/>
      <c r="W63" s="56"/>
      <c r="X63" s="56"/>
      <c r="Y63" s="28"/>
      <c r="Z63" s="28"/>
      <c r="AA63" s="77"/>
      <c r="AB63" s="28"/>
    </row>
    <row r="64" spans="1:28" ht="42" customHeight="1">
      <c r="A64" s="72"/>
      <c r="B64" s="73"/>
      <c r="C64" s="58"/>
      <c r="D64" s="58"/>
      <c r="E64" s="58"/>
      <c r="F64" s="51" t="s">
        <v>16</v>
      </c>
      <c r="G64" s="82">
        <f t="shared" si="24"/>
        <v>0</v>
      </c>
      <c r="H64" s="87">
        <v>0</v>
      </c>
      <c r="I64" s="87">
        <v>0</v>
      </c>
      <c r="J64" s="87">
        <v>0</v>
      </c>
      <c r="K64" s="87">
        <v>0</v>
      </c>
      <c r="L64" s="87">
        <v>0</v>
      </c>
      <c r="M64" s="87">
        <v>0</v>
      </c>
      <c r="N64" s="87">
        <v>0</v>
      </c>
      <c r="O64" s="87">
        <v>0</v>
      </c>
      <c r="P64" s="87">
        <v>0</v>
      </c>
      <c r="Q64" s="92"/>
      <c r="R64" s="59"/>
      <c r="S64" s="59"/>
      <c r="T64" s="60"/>
      <c r="U64" s="60"/>
      <c r="V64" s="60"/>
      <c r="W64" s="60"/>
      <c r="X64" s="60"/>
      <c r="Y64" s="59"/>
      <c r="Z64" s="59"/>
      <c r="AA64" s="78"/>
      <c r="AB64" s="59"/>
    </row>
    <row r="65" spans="1:28" ht="34.200000000000003" customHeight="1">
      <c r="A65" s="89"/>
      <c r="B65" s="94" t="s">
        <v>101</v>
      </c>
      <c r="C65" s="86">
        <v>2018</v>
      </c>
      <c r="D65" s="50">
        <v>2026</v>
      </c>
      <c r="E65" s="50" t="s">
        <v>20</v>
      </c>
      <c r="F65" s="51" t="s">
        <v>14</v>
      </c>
      <c r="G65" s="82">
        <f t="shared" si="24"/>
        <v>21350</v>
      </c>
      <c r="H65" s="87">
        <v>0</v>
      </c>
      <c r="I65" s="87">
        <v>0</v>
      </c>
      <c r="J65" s="87">
        <f>J66+J67</f>
        <v>21350</v>
      </c>
      <c r="K65" s="87">
        <f t="shared" ref="K65:O65" si="39">K66+K67</f>
        <v>0</v>
      </c>
      <c r="L65" s="87">
        <f t="shared" si="39"/>
        <v>0</v>
      </c>
      <c r="M65" s="87">
        <f t="shared" si="39"/>
        <v>0</v>
      </c>
      <c r="N65" s="87">
        <f t="shared" si="39"/>
        <v>0</v>
      </c>
      <c r="O65" s="87">
        <f t="shared" si="39"/>
        <v>0</v>
      </c>
      <c r="P65" s="87">
        <f t="shared" ref="P65" si="40">P66+P67</f>
        <v>0</v>
      </c>
      <c r="Q65" s="90" t="s">
        <v>127</v>
      </c>
      <c r="R65" s="24" t="s">
        <v>60</v>
      </c>
      <c r="S65" s="24"/>
      <c r="T65" s="53">
        <v>0</v>
      </c>
      <c r="U65" s="53">
        <v>0</v>
      </c>
      <c r="V65" s="53">
        <v>0</v>
      </c>
      <c r="W65" s="53">
        <v>0</v>
      </c>
      <c r="X65" s="53">
        <v>0</v>
      </c>
      <c r="Y65" s="24">
        <v>0</v>
      </c>
      <c r="Z65" s="24"/>
      <c r="AA65" s="76"/>
      <c r="AB65" s="24"/>
    </row>
    <row r="66" spans="1:28" ht="55.95" customHeight="1">
      <c r="A66" s="68"/>
      <c r="B66" s="70" t="s">
        <v>100</v>
      </c>
      <c r="C66" s="55"/>
      <c r="D66" s="55"/>
      <c r="E66" s="55"/>
      <c r="F66" s="51" t="s">
        <v>15</v>
      </c>
      <c r="G66" s="82">
        <f t="shared" si="24"/>
        <v>259535.22</v>
      </c>
      <c r="H66" s="87">
        <v>0</v>
      </c>
      <c r="I66" s="87">
        <v>238185.22</v>
      </c>
      <c r="J66" s="87">
        <v>21350</v>
      </c>
      <c r="K66" s="87">
        <v>0</v>
      </c>
      <c r="L66" s="87">
        <v>0</v>
      </c>
      <c r="M66" s="87">
        <v>0</v>
      </c>
      <c r="N66" s="87">
        <v>0</v>
      </c>
      <c r="O66" s="87">
        <v>0</v>
      </c>
      <c r="P66" s="87">
        <v>0</v>
      </c>
      <c r="Q66" s="91"/>
      <c r="R66" s="28"/>
      <c r="S66" s="28"/>
      <c r="T66" s="56"/>
      <c r="U66" s="56"/>
      <c r="V66" s="56"/>
      <c r="W66" s="56"/>
      <c r="X66" s="56"/>
      <c r="Y66" s="28"/>
      <c r="Z66" s="28"/>
      <c r="AA66" s="77"/>
      <c r="AB66" s="28"/>
    </row>
    <row r="67" spans="1:28" ht="46.2" customHeight="1">
      <c r="A67" s="72"/>
      <c r="B67" s="70"/>
      <c r="C67" s="58"/>
      <c r="D67" s="58"/>
      <c r="E67" s="58"/>
      <c r="F67" s="51" t="s">
        <v>16</v>
      </c>
      <c r="G67" s="82">
        <f t="shared" si="24"/>
        <v>0</v>
      </c>
      <c r="H67" s="87">
        <v>0</v>
      </c>
      <c r="I67" s="87">
        <v>0</v>
      </c>
      <c r="J67" s="87">
        <v>0</v>
      </c>
      <c r="K67" s="87">
        <v>0</v>
      </c>
      <c r="L67" s="87">
        <v>0</v>
      </c>
      <c r="M67" s="87">
        <v>0</v>
      </c>
      <c r="N67" s="87">
        <v>0</v>
      </c>
      <c r="O67" s="87">
        <v>0</v>
      </c>
      <c r="P67" s="87">
        <v>0</v>
      </c>
      <c r="Q67" s="92"/>
      <c r="R67" s="59"/>
      <c r="S67" s="59"/>
      <c r="T67" s="60"/>
      <c r="U67" s="60"/>
      <c r="V67" s="60"/>
      <c r="W67" s="60"/>
      <c r="X67" s="60"/>
      <c r="Y67" s="59"/>
      <c r="Z67" s="59"/>
      <c r="AA67" s="78"/>
      <c r="AB67" s="59"/>
    </row>
    <row r="68" spans="1:28" ht="24.6" customHeight="1">
      <c r="A68" s="89"/>
      <c r="B68" s="94" t="s">
        <v>103</v>
      </c>
      <c r="C68" s="86">
        <v>2018</v>
      </c>
      <c r="D68" s="50">
        <v>2026</v>
      </c>
      <c r="E68" s="50" t="s">
        <v>20</v>
      </c>
      <c r="F68" s="51" t="s">
        <v>14</v>
      </c>
      <c r="G68" s="82">
        <f t="shared" si="24"/>
        <v>8300</v>
      </c>
      <c r="H68" s="87">
        <v>0</v>
      </c>
      <c r="I68" s="87">
        <v>0</v>
      </c>
      <c r="J68" s="87">
        <f>J69+J70</f>
        <v>8300</v>
      </c>
      <c r="K68" s="87">
        <f t="shared" ref="K68:O68" si="41">K69+K70</f>
        <v>0</v>
      </c>
      <c r="L68" s="87">
        <f t="shared" si="41"/>
        <v>0</v>
      </c>
      <c r="M68" s="87">
        <f t="shared" si="41"/>
        <v>0</v>
      </c>
      <c r="N68" s="87">
        <f t="shared" si="41"/>
        <v>0</v>
      </c>
      <c r="O68" s="87">
        <f t="shared" si="41"/>
        <v>0</v>
      </c>
      <c r="P68" s="87">
        <f t="shared" ref="P68" si="42">P69+P70</f>
        <v>0</v>
      </c>
      <c r="Q68" s="90" t="s">
        <v>191</v>
      </c>
      <c r="R68" s="24" t="s">
        <v>58</v>
      </c>
      <c r="S68" s="24"/>
      <c r="T68" s="53">
        <v>0</v>
      </c>
      <c r="U68" s="53">
        <v>0</v>
      </c>
      <c r="V68" s="53">
        <v>1</v>
      </c>
      <c r="W68" s="53">
        <v>0</v>
      </c>
      <c r="X68" s="53">
        <v>0</v>
      </c>
      <c r="Y68" s="24">
        <v>0</v>
      </c>
      <c r="Z68" s="24"/>
      <c r="AA68" s="76"/>
      <c r="AB68" s="24"/>
    </row>
    <row r="69" spans="1:28" ht="61.95" customHeight="1">
      <c r="A69" s="68"/>
      <c r="B69" s="70" t="s">
        <v>102</v>
      </c>
      <c r="C69" s="55"/>
      <c r="D69" s="55"/>
      <c r="E69" s="55"/>
      <c r="F69" s="51" t="s">
        <v>15</v>
      </c>
      <c r="G69" s="82">
        <f t="shared" si="24"/>
        <v>8300</v>
      </c>
      <c r="H69" s="87">
        <v>0</v>
      </c>
      <c r="I69" s="87">
        <v>0</v>
      </c>
      <c r="J69" s="87">
        <v>8300</v>
      </c>
      <c r="K69" s="87">
        <v>0</v>
      </c>
      <c r="L69" s="87">
        <v>0</v>
      </c>
      <c r="M69" s="87">
        <v>0</v>
      </c>
      <c r="N69" s="87">
        <v>0</v>
      </c>
      <c r="O69" s="87">
        <v>0</v>
      </c>
      <c r="P69" s="87">
        <v>0</v>
      </c>
      <c r="Q69" s="91"/>
      <c r="R69" s="28"/>
      <c r="S69" s="28"/>
      <c r="T69" s="56"/>
      <c r="U69" s="56"/>
      <c r="V69" s="56"/>
      <c r="W69" s="56"/>
      <c r="X69" s="56"/>
      <c r="Y69" s="28"/>
      <c r="Z69" s="28"/>
      <c r="AA69" s="77"/>
      <c r="AB69" s="28"/>
    </row>
    <row r="70" spans="1:28" ht="41.4" customHeight="1">
      <c r="A70" s="72"/>
      <c r="B70" s="70"/>
      <c r="C70" s="58"/>
      <c r="D70" s="58"/>
      <c r="E70" s="58"/>
      <c r="F70" s="51" t="s">
        <v>16</v>
      </c>
      <c r="G70" s="82">
        <f t="shared" si="24"/>
        <v>0</v>
      </c>
      <c r="H70" s="87">
        <v>0</v>
      </c>
      <c r="I70" s="87">
        <v>0</v>
      </c>
      <c r="J70" s="87">
        <v>0</v>
      </c>
      <c r="K70" s="87">
        <v>0</v>
      </c>
      <c r="L70" s="87">
        <v>0</v>
      </c>
      <c r="M70" s="87">
        <v>0</v>
      </c>
      <c r="N70" s="87">
        <v>0</v>
      </c>
      <c r="O70" s="87">
        <v>0</v>
      </c>
      <c r="P70" s="87">
        <v>0</v>
      </c>
      <c r="Q70" s="92"/>
      <c r="R70" s="59"/>
      <c r="S70" s="59"/>
      <c r="T70" s="60"/>
      <c r="U70" s="60"/>
      <c r="V70" s="60"/>
      <c r="W70" s="60"/>
      <c r="X70" s="60"/>
      <c r="Y70" s="59"/>
      <c r="Z70" s="59"/>
      <c r="AA70" s="78"/>
      <c r="AB70" s="59"/>
    </row>
    <row r="71" spans="1:28" s="13" customFormat="1" ht="39.6" customHeight="1">
      <c r="A71" s="89"/>
      <c r="B71" s="94" t="s">
        <v>105</v>
      </c>
      <c r="C71" s="97">
        <v>2018</v>
      </c>
      <c r="D71" s="63">
        <v>2026</v>
      </c>
      <c r="E71" s="63" t="s">
        <v>20</v>
      </c>
      <c r="F71" s="64" t="s">
        <v>14</v>
      </c>
      <c r="G71" s="82">
        <f t="shared" si="24"/>
        <v>36000</v>
      </c>
      <c r="H71" s="87">
        <f>H72+H73</f>
        <v>2000</v>
      </c>
      <c r="I71" s="87">
        <f t="shared" ref="I71:O71" si="43">I72+I73</f>
        <v>0</v>
      </c>
      <c r="J71" s="87">
        <f t="shared" si="43"/>
        <v>0</v>
      </c>
      <c r="K71" s="87">
        <f t="shared" si="43"/>
        <v>0</v>
      </c>
      <c r="L71" s="87">
        <f t="shared" si="43"/>
        <v>10000</v>
      </c>
      <c r="M71" s="87">
        <f>M72+M73</f>
        <v>0</v>
      </c>
      <c r="N71" s="87">
        <f t="shared" si="43"/>
        <v>20000</v>
      </c>
      <c r="O71" s="87">
        <f t="shared" si="43"/>
        <v>2000</v>
      </c>
      <c r="P71" s="87">
        <f t="shared" ref="P71" si="44">P72+P73</f>
        <v>2000</v>
      </c>
      <c r="Q71" s="65" t="s">
        <v>122</v>
      </c>
      <c r="R71" s="53" t="s">
        <v>86</v>
      </c>
      <c r="S71" s="53"/>
      <c r="T71" s="53">
        <v>0</v>
      </c>
      <c r="U71" s="53">
        <v>0</v>
      </c>
      <c r="V71" s="53">
        <v>0</v>
      </c>
      <c r="W71" s="53">
        <v>0</v>
      </c>
      <c r="X71" s="53">
        <v>0.04</v>
      </c>
      <c r="Y71" s="53">
        <v>0.04</v>
      </c>
      <c r="Z71" s="53"/>
      <c r="AA71" s="67"/>
      <c r="AB71" s="53"/>
    </row>
    <row r="72" spans="1:28" s="13" customFormat="1" ht="39.6" customHeight="1">
      <c r="A72" s="68"/>
      <c r="B72" s="70" t="s">
        <v>104</v>
      </c>
      <c r="C72" s="68"/>
      <c r="D72" s="68"/>
      <c r="E72" s="68"/>
      <c r="F72" s="64" t="s">
        <v>15</v>
      </c>
      <c r="G72" s="82">
        <f t="shared" si="24"/>
        <v>36000</v>
      </c>
      <c r="H72" s="87">
        <v>2000</v>
      </c>
      <c r="I72" s="87">
        <v>0</v>
      </c>
      <c r="J72" s="87">
        <v>0</v>
      </c>
      <c r="K72" s="87">
        <v>0</v>
      </c>
      <c r="L72" s="87">
        <v>10000</v>
      </c>
      <c r="M72" s="87">
        <v>0</v>
      </c>
      <c r="N72" s="87">
        <v>20000</v>
      </c>
      <c r="O72" s="87">
        <v>2000</v>
      </c>
      <c r="P72" s="87">
        <v>2000</v>
      </c>
      <c r="Q72" s="70"/>
      <c r="R72" s="56"/>
      <c r="S72" s="56"/>
      <c r="T72" s="56"/>
      <c r="U72" s="56"/>
      <c r="V72" s="56"/>
      <c r="W72" s="56"/>
      <c r="X72" s="56"/>
      <c r="Y72" s="56"/>
      <c r="Z72" s="56"/>
      <c r="AA72" s="71"/>
      <c r="AB72" s="56"/>
    </row>
    <row r="73" spans="1:28" s="13" customFormat="1" ht="39.6" customHeight="1">
      <c r="A73" s="72"/>
      <c r="B73" s="70"/>
      <c r="C73" s="72"/>
      <c r="D73" s="72"/>
      <c r="E73" s="72"/>
      <c r="F73" s="64" t="s">
        <v>16</v>
      </c>
      <c r="G73" s="82">
        <f t="shared" si="24"/>
        <v>0</v>
      </c>
      <c r="H73" s="87">
        <v>0</v>
      </c>
      <c r="I73" s="87">
        <v>0</v>
      </c>
      <c r="J73" s="87">
        <v>0</v>
      </c>
      <c r="K73" s="87">
        <v>0</v>
      </c>
      <c r="L73" s="87">
        <v>0</v>
      </c>
      <c r="M73" s="87">
        <v>0</v>
      </c>
      <c r="N73" s="87">
        <v>0</v>
      </c>
      <c r="O73" s="87">
        <v>0</v>
      </c>
      <c r="P73" s="87">
        <v>0</v>
      </c>
      <c r="Q73" s="73"/>
      <c r="R73" s="60"/>
      <c r="S73" s="60"/>
      <c r="T73" s="60"/>
      <c r="U73" s="60"/>
      <c r="V73" s="60"/>
      <c r="W73" s="60"/>
      <c r="X73" s="60"/>
      <c r="Y73" s="60"/>
      <c r="Z73" s="60"/>
      <c r="AA73" s="74"/>
      <c r="AB73" s="60"/>
    </row>
    <row r="74" spans="1:28" ht="36" customHeight="1">
      <c r="A74" s="89"/>
      <c r="B74" s="94" t="s">
        <v>107</v>
      </c>
      <c r="C74" s="86">
        <v>2018</v>
      </c>
      <c r="D74" s="50">
        <v>2026</v>
      </c>
      <c r="E74" s="50" t="s">
        <v>20</v>
      </c>
      <c r="F74" s="51" t="s">
        <v>14</v>
      </c>
      <c r="G74" s="82">
        <f t="shared" si="24"/>
        <v>24542174.329999998</v>
      </c>
      <c r="H74" s="87">
        <f>H75+H76</f>
        <v>1937930.97</v>
      </c>
      <c r="I74" s="87">
        <f t="shared" ref="I74:O74" si="45">I75+I76</f>
        <v>2104125.4300000002</v>
      </c>
      <c r="J74" s="87">
        <f t="shared" si="45"/>
        <v>1892759.41</v>
      </c>
      <c r="K74" s="87">
        <f t="shared" si="45"/>
        <v>2588984.7599999998</v>
      </c>
      <c r="L74" s="87">
        <f t="shared" si="45"/>
        <v>2793743.3499999996</v>
      </c>
      <c r="M74" s="87">
        <f t="shared" si="45"/>
        <v>3119323.05</v>
      </c>
      <c r="N74" s="87">
        <f t="shared" si="45"/>
        <v>3530562</v>
      </c>
      <c r="O74" s="87">
        <f t="shared" si="45"/>
        <v>3287372.68</v>
      </c>
      <c r="P74" s="87">
        <f t="shared" ref="P74" si="46">P75+P76</f>
        <v>3287372.68</v>
      </c>
      <c r="Q74" s="90" t="s">
        <v>123</v>
      </c>
      <c r="R74" s="24" t="s">
        <v>86</v>
      </c>
      <c r="S74" s="24"/>
      <c r="T74" s="53">
        <v>0</v>
      </c>
      <c r="U74" s="53">
        <v>0</v>
      </c>
      <c r="V74" s="53">
        <v>65.5</v>
      </c>
      <c r="W74" s="53">
        <v>70</v>
      </c>
      <c r="X74" s="53">
        <v>80</v>
      </c>
      <c r="Y74" s="24">
        <v>80</v>
      </c>
      <c r="Z74" s="24"/>
      <c r="AA74" s="76"/>
      <c r="AB74" s="24"/>
    </row>
    <row r="75" spans="1:28" ht="58.5" customHeight="1">
      <c r="A75" s="68"/>
      <c r="B75" s="70" t="s">
        <v>106</v>
      </c>
      <c r="C75" s="55"/>
      <c r="D75" s="55"/>
      <c r="E75" s="55"/>
      <c r="F75" s="51" t="s">
        <v>15</v>
      </c>
      <c r="G75" s="82">
        <f t="shared" si="24"/>
        <v>24382840.509999998</v>
      </c>
      <c r="H75" s="87">
        <v>1937930.97</v>
      </c>
      <c r="I75" s="87">
        <v>2104125.4300000002</v>
      </c>
      <c r="J75" s="87">
        <v>1892759.41</v>
      </c>
      <c r="K75" s="87">
        <v>2588984.7599999998</v>
      </c>
      <c r="L75" s="87">
        <v>2634409.5299999998</v>
      </c>
      <c r="M75" s="87">
        <v>3119323.05</v>
      </c>
      <c r="N75" s="87">
        <v>3530562</v>
      </c>
      <c r="O75" s="87">
        <v>3287372.68</v>
      </c>
      <c r="P75" s="87">
        <v>3287372.68</v>
      </c>
      <c r="Q75" s="91"/>
      <c r="R75" s="28"/>
      <c r="S75" s="28"/>
      <c r="T75" s="56"/>
      <c r="U75" s="56"/>
      <c r="V75" s="56"/>
      <c r="W75" s="56"/>
      <c r="X75" s="56"/>
      <c r="Y75" s="28"/>
      <c r="Z75" s="28"/>
      <c r="AA75" s="77"/>
      <c r="AB75" s="28"/>
    </row>
    <row r="76" spans="1:28" ht="85.95" customHeight="1">
      <c r="A76" s="72"/>
      <c r="B76" s="70"/>
      <c r="C76" s="58"/>
      <c r="D76" s="58"/>
      <c r="E76" s="58"/>
      <c r="F76" s="51" t="s">
        <v>16</v>
      </c>
      <c r="G76" s="82">
        <f t="shared" si="24"/>
        <v>159333.82</v>
      </c>
      <c r="H76" s="87">
        <v>0</v>
      </c>
      <c r="I76" s="87">
        <v>0</v>
      </c>
      <c r="J76" s="87">
        <v>0</v>
      </c>
      <c r="K76" s="87">
        <v>0</v>
      </c>
      <c r="L76" s="87">
        <v>159333.82</v>
      </c>
      <c r="M76" s="87">
        <v>0</v>
      </c>
      <c r="N76" s="87">
        <v>0</v>
      </c>
      <c r="O76" s="87">
        <v>0</v>
      </c>
      <c r="P76" s="87">
        <v>0</v>
      </c>
      <c r="Q76" s="92"/>
      <c r="R76" s="59"/>
      <c r="S76" s="59"/>
      <c r="T76" s="60"/>
      <c r="U76" s="60"/>
      <c r="V76" s="60"/>
      <c r="W76" s="60"/>
      <c r="X76" s="60"/>
      <c r="Y76" s="59"/>
      <c r="Z76" s="59"/>
      <c r="AA76" s="78"/>
      <c r="AB76" s="59"/>
    </row>
    <row r="77" spans="1:28" ht="34.950000000000003" customHeight="1">
      <c r="A77" s="89"/>
      <c r="B77" s="94" t="s">
        <v>109</v>
      </c>
      <c r="C77" s="86">
        <v>2018</v>
      </c>
      <c r="D77" s="50">
        <v>2026</v>
      </c>
      <c r="E77" s="50" t="s">
        <v>20</v>
      </c>
      <c r="F77" s="51" t="s">
        <v>14</v>
      </c>
      <c r="G77" s="82">
        <f t="shared" si="24"/>
        <v>1433091</v>
      </c>
      <c r="H77" s="87">
        <f>H78+H79</f>
        <v>117709</v>
      </c>
      <c r="I77" s="87">
        <f t="shared" ref="I77:O77" si="47">I78+I79</f>
        <v>128786</v>
      </c>
      <c r="J77" s="87">
        <f t="shared" si="47"/>
        <v>140233</v>
      </c>
      <c r="K77" s="87">
        <f t="shared" si="47"/>
        <v>135103</v>
      </c>
      <c r="L77" s="87">
        <f t="shared" si="47"/>
        <v>152720</v>
      </c>
      <c r="M77" s="87">
        <f t="shared" si="47"/>
        <v>169964</v>
      </c>
      <c r="N77" s="87">
        <f t="shared" si="47"/>
        <v>177952</v>
      </c>
      <c r="O77" s="87">
        <f t="shared" si="47"/>
        <v>196000</v>
      </c>
      <c r="P77" s="87">
        <f t="shared" ref="P77" si="48">P78+P79</f>
        <v>214624</v>
      </c>
      <c r="Q77" s="90" t="s">
        <v>124</v>
      </c>
      <c r="R77" s="24" t="s">
        <v>119</v>
      </c>
      <c r="S77" s="24"/>
      <c r="T77" s="53">
        <v>0</v>
      </c>
      <c r="U77" s="53">
        <v>0</v>
      </c>
      <c r="V77" s="53">
        <v>3</v>
      </c>
      <c r="W77" s="53">
        <v>3</v>
      </c>
      <c r="X77" s="53">
        <v>3</v>
      </c>
      <c r="Y77" s="24">
        <v>3</v>
      </c>
      <c r="Z77" s="24"/>
      <c r="AA77" s="76"/>
      <c r="AB77" s="24"/>
    </row>
    <row r="78" spans="1:28" ht="64.95" customHeight="1">
      <c r="A78" s="68"/>
      <c r="B78" s="70" t="s">
        <v>108</v>
      </c>
      <c r="C78" s="55"/>
      <c r="D78" s="55"/>
      <c r="E78" s="55"/>
      <c r="F78" s="51" t="s">
        <v>15</v>
      </c>
      <c r="G78" s="82">
        <f t="shared" si="24"/>
        <v>246495</v>
      </c>
      <c r="H78" s="87">
        <v>117709</v>
      </c>
      <c r="I78" s="87">
        <v>128786</v>
      </c>
      <c r="J78" s="87">
        <v>0</v>
      </c>
      <c r="K78" s="87">
        <v>0</v>
      </c>
      <c r="L78" s="87">
        <v>0</v>
      </c>
      <c r="M78" s="87">
        <v>0</v>
      </c>
      <c r="N78" s="87">
        <v>0</v>
      </c>
      <c r="O78" s="87">
        <v>0</v>
      </c>
      <c r="P78" s="87">
        <v>0</v>
      </c>
      <c r="Q78" s="91"/>
      <c r="R78" s="28"/>
      <c r="S78" s="28"/>
      <c r="T78" s="56"/>
      <c r="U78" s="56"/>
      <c r="V78" s="56"/>
      <c r="W78" s="56"/>
      <c r="X78" s="56"/>
      <c r="Y78" s="28"/>
      <c r="Z78" s="28"/>
      <c r="AA78" s="77"/>
      <c r="AB78" s="28"/>
    </row>
    <row r="79" spans="1:28" ht="54" customHeight="1">
      <c r="A79" s="72"/>
      <c r="B79" s="70"/>
      <c r="C79" s="58"/>
      <c r="D79" s="58"/>
      <c r="E79" s="58"/>
      <c r="F79" s="51" t="s">
        <v>16</v>
      </c>
      <c r="G79" s="82">
        <f t="shared" si="24"/>
        <v>1186596</v>
      </c>
      <c r="H79" s="87">
        <v>0</v>
      </c>
      <c r="I79" s="87">
        <v>0</v>
      </c>
      <c r="J79" s="87">
        <v>140233</v>
      </c>
      <c r="K79" s="87">
        <v>135103</v>
      </c>
      <c r="L79" s="87">
        <v>152720</v>
      </c>
      <c r="M79" s="87">
        <v>169964</v>
      </c>
      <c r="N79" s="87">
        <v>177952</v>
      </c>
      <c r="O79" s="87">
        <v>196000</v>
      </c>
      <c r="P79" s="87">
        <v>214624</v>
      </c>
      <c r="Q79" s="92"/>
      <c r="R79" s="59"/>
      <c r="S79" s="59"/>
      <c r="T79" s="60"/>
      <c r="U79" s="60"/>
      <c r="V79" s="60"/>
      <c r="W79" s="60"/>
      <c r="X79" s="60"/>
      <c r="Y79" s="59"/>
      <c r="Z79" s="59"/>
      <c r="AA79" s="78"/>
      <c r="AB79" s="59"/>
    </row>
    <row r="80" spans="1:28" s="13" customFormat="1" ht="37.200000000000003" customHeight="1">
      <c r="A80" s="89"/>
      <c r="B80" s="94" t="s">
        <v>111</v>
      </c>
      <c r="C80" s="97">
        <v>2018</v>
      </c>
      <c r="D80" s="63">
        <v>2026</v>
      </c>
      <c r="E80" s="63" t="s">
        <v>20</v>
      </c>
      <c r="F80" s="64" t="s">
        <v>14</v>
      </c>
      <c r="G80" s="82">
        <f t="shared" si="24"/>
        <v>2213019.3299999996</v>
      </c>
      <c r="H80" s="87">
        <f>H81+H82</f>
        <v>296817.96000000002</v>
      </c>
      <c r="I80" s="87">
        <f t="shared" ref="I80:L80" si="49">I81+I82</f>
        <v>308394.46999999997</v>
      </c>
      <c r="J80" s="87">
        <f t="shared" si="49"/>
        <v>309660.43</v>
      </c>
      <c r="K80" s="87">
        <f t="shared" si="49"/>
        <v>368429</v>
      </c>
      <c r="L80" s="87">
        <f t="shared" si="49"/>
        <v>262538.11</v>
      </c>
      <c r="M80" s="87">
        <f>M81+M82</f>
        <v>239521.36</v>
      </c>
      <c r="N80" s="87">
        <f t="shared" ref="N80:P80" si="50">N81+N82</f>
        <v>427658</v>
      </c>
      <c r="O80" s="87">
        <f t="shared" si="50"/>
        <v>0</v>
      </c>
      <c r="P80" s="87">
        <f t="shared" si="50"/>
        <v>0</v>
      </c>
      <c r="Q80" s="65" t="s">
        <v>125</v>
      </c>
      <c r="R80" s="53" t="s">
        <v>58</v>
      </c>
      <c r="S80" s="53"/>
      <c r="T80" s="53">
        <v>0</v>
      </c>
      <c r="U80" s="53">
        <v>0</v>
      </c>
      <c r="V80" s="53">
        <v>5</v>
      </c>
      <c r="W80" s="53">
        <v>5</v>
      </c>
      <c r="X80" s="53">
        <v>4</v>
      </c>
      <c r="Y80" s="53">
        <v>4</v>
      </c>
      <c r="Z80" s="53"/>
      <c r="AA80" s="67"/>
      <c r="AB80" s="53"/>
    </row>
    <row r="81" spans="1:28" s="13" customFormat="1" ht="52.2" customHeight="1">
      <c r="A81" s="68"/>
      <c r="B81" s="70" t="s">
        <v>110</v>
      </c>
      <c r="C81" s="68"/>
      <c r="D81" s="68"/>
      <c r="E81" s="68"/>
      <c r="F81" s="64" t="s">
        <v>15</v>
      </c>
      <c r="G81" s="82">
        <f t="shared" si="24"/>
        <v>2213019.3299999996</v>
      </c>
      <c r="H81" s="87">
        <v>296817.96000000002</v>
      </c>
      <c r="I81" s="87">
        <v>308394.46999999997</v>
      </c>
      <c r="J81" s="87">
        <v>309660.43</v>
      </c>
      <c r="K81" s="87">
        <v>368429</v>
      </c>
      <c r="L81" s="87">
        <v>262538.11</v>
      </c>
      <c r="M81" s="87">
        <v>239521.36</v>
      </c>
      <c r="N81" s="87">
        <v>427658</v>
      </c>
      <c r="O81" s="87">
        <v>0</v>
      </c>
      <c r="P81" s="87">
        <v>0</v>
      </c>
      <c r="Q81" s="70"/>
      <c r="R81" s="56"/>
      <c r="S81" s="56"/>
      <c r="T81" s="56"/>
      <c r="U81" s="56"/>
      <c r="V81" s="56"/>
      <c r="W81" s="56"/>
      <c r="X81" s="56"/>
      <c r="Y81" s="56"/>
      <c r="Z81" s="56"/>
      <c r="AA81" s="71"/>
      <c r="AB81" s="56"/>
    </row>
    <row r="82" spans="1:28" s="13" customFormat="1" ht="108.75" customHeight="1">
      <c r="A82" s="72"/>
      <c r="B82" s="70"/>
      <c r="C82" s="72"/>
      <c r="D82" s="72"/>
      <c r="E82" s="72"/>
      <c r="F82" s="64" t="s">
        <v>16</v>
      </c>
      <c r="G82" s="82">
        <f t="shared" si="24"/>
        <v>0</v>
      </c>
      <c r="H82" s="87">
        <v>0</v>
      </c>
      <c r="I82" s="87">
        <v>0</v>
      </c>
      <c r="J82" s="87">
        <v>0</v>
      </c>
      <c r="K82" s="87">
        <v>0</v>
      </c>
      <c r="L82" s="87">
        <v>0</v>
      </c>
      <c r="M82" s="87">
        <v>0</v>
      </c>
      <c r="N82" s="87">
        <v>0</v>
      </c>
      <c r="O82" s="87">
        <v>0</v>
      </c>
      <c r="P82" s="87">
        <v>0</v>
      </c>
      <c r="Q82" s="73"/>
      <c r="R82" s="60"/>
      <c r="S82" s="60"/>
      <c r="T82" s="60"/>
      <c r="U82" s="60"/>
      <c r="V82" s="60"/>
      <c r="W82" s="60"/>
      <c r="X82" s="60"/>
      <c r="Y82" s="60"/>
      <c r="Z82" s="60"/>
      <c r="AA82" s="74"/>
      <c r="AB82" s="60"/>
    </row>
    <row r="83" spans="1:28" s="13" customFormat="1" ht="34.950000000000003" customHeight="1">
      <c r="A83" s="89"/>
      <c r="B83" s="94" t="s">
        <v>112</v>
      </c>
      <c r="C83" s="97">
        <v>2018</v>
      </c>
      <c r="D83" s="63">
        <v>2026</v>
      </c>
      <c r="E83" s="63" t="s">
        <v>20</v>
      </c>
      <c r="F83" s="64" t="s">
        <v>14</v>
      </c>
      <c r="G83" s="82">
        <f t="shared" si="24"/>
        <v>172169</v>
      </c>
      <c r="H83" s="87">
        <f>H84+H85</f>
        <v>14384</v>
      </c>
      <c r="I83" s="87">
        <f t="shared" ref="I83:O83" si="51">I84+I85</f>
        <v>14384</v>
      </c>
      <c r="J83" s="87">
        <f t="shared" si="51"/>
        <v>20051</v>
      </c>
      <c r="K83" s="87">
        <f t="shared" si="51"/>
        <v>99540</v>
      </c>
      <c r="L83" s="87">
        <f t="shared" si="51"/>
        <v>14281</v>
      </c>
      <c r="M83" s="87">
        <f t="shared" si="51"/>
        <v>4131</v>
      </c>
      <c r="N83" s="87">
        <f t="shared" si="51"/>
        <v>5398</v>
      </c>
      <c r="O83" s="87">
        <f t="shared" si="51"/>
        <v>0</v>
      </c>
      <c r="P83" s="87">
        <f t="shared" ref="P83" si="52">P84+P85</f>
        <v>0</v>
      </c>
      <c r="Q83" s="65" t="s">
        <v>125</v>
      </c>
      <c r="R83" s="53" t="s">
        <v>58</v>
      </c>
      <c r="S83" s="53"/>
      <c r="T83" s="53">
        <v>0</v>
      </c>
      <c r="U83" s="53">
        <v>0</v>
      </c>
      <c r="V83" s="53">
        <v>6</v>
      </c>
      <c r="W83" s="53">
        <v>6</v>
      </c>
      <c r="X83" s="53">
        <v>6</v>
      </c>
      <c r="Y83" s="53">
        <v>2</v>
      </c>
      <c r="Z83" s="53"/>
      <c r="AA83" s="67"/>
      <c r="AB83" s="53"/>
    </row>
    <row r="84" spans="1:28" s="13" customFormat="1" ht="54" customHeight="1">
      <c r="A84" s="68"/>
      <c r="B84" s="70" t="s">
        <v>133</v>
      </c>
      <c r="C84" s="68"/>
      <c r="D84" s="68"/>
      <c r="E84" s="68"/>
      <c r="F84" s="64" t="s">
        <v>15</v>
      </c>
      <c r="G84" s="82">
        <f t="shared" si="24"/>
        <v>0</v>
      </c>
      <c r="H84" s="87">
        <v>0</v>
      </c>
      <c r="I84" s="87">
        <v>0</v>
      </c>
      <c r="J84" s="87">
        <v>0</v>
      </c>
      <c r="K84" s="87">
        <v>0</v>
      </c>
      <c r="L84" s="87">
        <v>0</v>
      </c>
      <c r="M84" s="87">
        <v>0</v>
      </c>
      <c r="N84" s="87">
        <v>0</v>
      </c>
      <c r="O84" s="87">
        <v>0</v>
      </c>
      <c r="P84" s="87">
        <v>0</v>
      </c>
      <c r="Q84" s="70"/>
      <c r="R84" s="56"/>
      <c r="S84" s="56"/>
      <c r="T84" s="56"/>
      <c r="U84" s="56"/>
      <c r="V84" s="56"/>
      <c r="W84" s="56"/>
      <c r="X84" s="56"/>
      <c r="Y84" s="56"/>
      <c r="Z84" s="56"/>
      <c r="AA84" s="71"/>
      <c r="AB84" s="56"/>
    </row>
    <row r="85" spans="1:28" s="13" customFormat="1" ht="66.75" customHeight="1">
      <c r="A85" s="72"/>
      <c r="B85" s="70"/>
      <c r="C85" s="72"/>
      <c r="D85" s="72"/>
      <c r="E85" s="72"/>
      <c r="F85" s="64" t="s">
        <v>16</v>
      </c>
      <c r="G85" s="82">
        <f t="shared" si="24"/>
        <v>172169</v>
      </c>
      <c r="H85" s="87">
        <v>14384</v>
      </c>
      <c r="I85" s="87">
        <v>14384</v>
      </c>
      <c r="J85" s="87">
        <v>20051</v>
      </c>
      <c r="K85" s="87">
        <v>99540</v>
      </c>
      <c r="L85" s="87">
        <v>14281</v>
      </c>
      <c r="M85" s="87">
        <v>4131</v>
      </c>
      <c r="N85" s="87">
        <v>5398</v>
      </c>
      <c r="O85" s="87">
        <v>0</v>
      </c>
      <c r="P85" s="87">
        <v>0</v>
      </c>
      <c r="Q85" s="73"/>
      <c r="R85" s="60"/>
      <c r="S85" s="60"/>
      <c r="T85" s="60"/>
      <c r="U85" s="60"/>
      <c r="V85" s="60"/>
      <c r="W85" s="60"/>
      <c r="X85" s="60"/>
      <c r="Y85" s="60"/>
      <c r="Z85" s="60"/>
      <c r="AA85" s="74"/>
      <c r="AB85" s="60"/>
    </row>
    <row r="86" spans="1:28" ht="34.950000000000003" customHeight="1">
      <c r="A86" s="89"/>
      <c r="B86" s="94" t="s">
        <v>131</v>
      </c>
      <c r="C86" s="86">
        <v>2018</v>
      </c>
      <c r="D86" s="50">
        <v>2026</v>
      </c>
      <c r="E86" s="50" t="s">
        <v>20</v>
      </c>
      <c r="F86" s="51" t="s">
        <v>14</v>
      </c>
      <c r="G86" s="82">
        <f t="shared" si="24"/>
        <v>11417440.649999999</v>
      </c>
      <c r="H86" s="87">
        <f>H87+H88</f>
        <v>523252</v>
      </c>
      <c r="I86" s="87">
        <f t="shared" ref="I86:O86" si="53">I87+I88</f>
        <v>0</v>
      </c>
      <c r="J86" s="87">
        <f t="shared" si="53"/>
        <v>4900033.8499999996</v>
      </c>
      <c r="K86" s="87">
        <f t="shared" si="53"/>
        <v>5994154.7999999998</v>
      </c>
      <c r="L86" s="87">
        <f t="shared" si="53"/>
        <v>0</v>
      </c>
      <c r="M86" s="87">
        <f t="shared" si="53"/>
        <v>0</v>
      </c>
      <c r="N86" s="87">
        <f t="shared" si="53"/>
        <v>0</v>
      </c>
      <c r="O86" s="87">
        <f t="shared" si="53"/>
        <v>0</v>
      </c>
      <c r="P86" s="87">
        <f t="shared" ref="P86" si="54">P87+P88</f>
        <v>0</v>
      </c>
      <c r="Q86" s="90" t="s">
        <v>126</v>
      </c>
      <c r="R86" s="24" t="s">
        <v>58</v>
      </c>
      <c r="S86" s="24"/>
      <c r="T86" s="53">
        <v>0</v>
      </c>
      <c r="U86" s="53">
        <v>0</v>
      </c>
      <c r="V86" s="53">
        <v>1</v>
      </c>
      <c r="W86" s="53">
        <v>1</v>
      </c>
      <c r="X86" s="53">
        <v>0</v>
      </c>
      <c r="Y86" s="24">
        <v>0</v>
      </c>
      <c r="Z86" s="24"/>
      <c r="AA86" s="76"/>
      <c r="AB86" s="24"/>
    </row>
    <row r="87" spans="1:28" ht="55.2" customHeight="1">
      <c r="A87" s="68"/>
      <c r="B87" s="70" t="s">
        <v>113</v>
      </c>
      <c r="C87" s="55"/>
      <c r="D87" s="55"/>
      <c r="E87" s="55"/>
      <c r="F87" s="51" t="s">
        <v>15</v>
      </c>
      <c r="G87" s="82">
        <f t="shared" si="24"/>
        <v>137473.5</v>
      </c>
      <c r="H87" s="87">
        <v>23252</v>
      </c>
      <c r="I87" s="87">
        <v>0</v>
      </c>
      <c r="J87" s="87">
        <v>49000.34</v>
      </c>
      <c r="K87" s="87">
        <v>65221.16</v>
      </c>
      <c r="L87" s="87">
        <v>0</v>
      </c>
      <c r="M87" s="87">
        <v>0</v>
      </c>
      <c r="N87" s="87">
        <v>0</v>
      </c>
      <c r="O87" s="87">
        <v>0</v>
      </c>
      <c r="P87" s="87">
        <v>0</v>
      </c>
      <c r="Q87" s="91"/>
      <c r="R87" s="28"/>
      <c r="S87" s="28"/>
      <c r="T87" s="56"/>
      <c r="U87" s="56"/>
      <c r="V87" s="56"/>
      <c r="W87" s="56"/>
      <c r="X87" s="56"/>
      <c r="Y87" s="28"/>
      <c r="Z87" s="28"/>
      <c r="AA87" s="77"/>
      <c r="AB87" s="28"/>
    </row>
    <row r="88" spans="1:28" ht="58.2" customHeight="1">
      <c r="A88" s="72"/>
      <c r="B88" s="73"/>
      <c r="C88" s="58"/>
      <c r="D88" s="58"/>
      <c r="E88" s="58"/>
      <c r="F88" s="51" t="s">
        <v>16</v>
      </c>
      <c r="G88" s="82">
        <f t="shared" si="24"/>
        <v>11279967.149999999</v>
      </c>
      <c r="H88" s="87">
        <v>500000</v>
      </c>
      <c r="I88" s="87">
        <v>0</v>
      </c>
      <c r="J88" s="87">
        <v>4851033.51</v>
      </c>
      <c r="K88" s="87">
        <v>5928933.6399999997</v>
      </c>
      <c r="L88" s="87">
        <v>0</v>
      </c>
      <c r="M88" s="87">
        <v>0</v>
      </c>
      <c r="N88" s="87">
        <v>0</v>
      </c>
      <c r="O88" s="87">
        <v>0</v>
      </c>
      <c r="P88" s="87">
        <v>0</v>
      </c>
      <c r="Q88" s="92"/>
      <c r="R88" s="59"/>
      <c r="S88" s="59"/>
      <c r="T88" s="60"/>
      <c r="U88" s="60"/>
      <c r="V88" s="60"/>
      <c r="W88" s="60"/>
      <c r="X88" s="60"/>
      <c r="Y88" s="59"/>
      <c r="Z88" s="59"/>
      <c r="AA88" s="78"/>
      <c r="AB88" s="59"/>
    </row>
    <row r="89" spans="1:28" s="13" customFormat="1" ht="58.2" customHeight="1">
      <c r="A89" s="98"/>
      <c r="B89" s="99" t="s">
        <v>168</v>
      </c>
      <c r="C89" s="97">
        <v>2018</v>
      </c>
      <c r="D89" s="63">
        <v>2026</v>
      </c>
      <c r="E89" s="63" t="s">
        <v>20</v>
      </c>
      <c r="F89" s="64" t="s">
        <v>14</v>
      </c>
      <c r="G89" s="82">
        <f t="shared" si="24"/>
        <v>40250</v>
      </c>
      <c r="H89" s="87">
        <f>H90+H91</f>
        <v>0</v>
      </c>
      <c r="I89" s="87">
        <f t="shared" ref="I89:L89" si="55">I90+I91</f>
        <v>15000</v>
      </c>
      <c r="J89" s="87">
        <f t="shared" si="55"/>
        <v>0</v>
      </c>
      <c r="K89" s="87">
        <f t="shared" si="55"/>
        <v>0</v>
      </c>
      <c r="L89" s="87">
        <f t="shared" si="55"/>
        <v>0</v>
      </c>
      <c r="M89" s="87">
        <f>M90+M91</f>
        <v>25250</v>
      </c>
      <c r="N89" s="87">
        <f t="shared" ref="N89:O89" si="56">N90+N91</f>
        <v>0</v>
      </c>
      <c r="O89" s="87">
        <f t="shared" si="56"/>
        <v>0</v>
      </c>
      <c r="P89" s="87">
        <f t="shared" ref="P89" si="57">P90+P91</f>
        <v>0</v>
      </c>
      <c r="Q89" s="63" t="s">
        <v>196</v>
      </c>
      <c r="R89" s="53" t="s">
        <v>86</v>
      </c>
      <c r="S89" s="71"/>
      <c r="T89" s="71"/>
      <c r="U89" s="71"/>
      <c r="V89" s="71"/>
      <c r="W89" s="71"/>
      <c r="X89" s="71"/>
      <c r="Y89" s="53">
        <v>10</v>
      </c>
      <c r="Z89" s="71"/>
      <c r="AA89" s="71"/>
      <c r="AB89" s="71"/>
    </row>
    <row r="90" spans="1:28" s="13" customFormat="1" ht="58.2" customHeight="1">
      <c r="A90" s="95"/>
      <c r="B90" s="99" t="s">
        <v>167</v>
      </c>
      <c r="C90" s="68"/>
      <c r="D90" s="68"/>
      <c r="E90" s="68"/>
      <c r="F90" s="64" t="s">
        <v>15</v>
      </c>
      <c r="G90" s="82">
        <f t="shared" si="24"/>
        <v>25250</v>
      </c>
      <c r="H90" s="87">
        <v>0</v>
      </c>
      <c r="I90" s="87">
        <v>0</v>
      </c>
      <c r="J90" s="87">
        <v>0</v>
      </c>
      <c r="K90" s="87">
        <v>0</v>
      </c>
      <c r="L90" s="87">
        <v>0</v>
      </c>
      <c r="M90" s="87">
        <v>25250</v>
      </c>
      <c r="N90" s="87">
        <v>0</v>
      </c>
      <c r="O90" s="87">
        <v>0</v>
      </c>
      <c r="P90" s="87">
        <v>0</v>
      </c>
      <c r="Q90" s="68"/>
      <c r="R90" s="56"/>
      <c r="S90" s="71"/>
      <c r="T90" s="71"/>
      <c r="U90" s="71"/>
      <c r="V90" s="71"/>
      <c r="W90" s="71"/>
      <c r="X90" s="71"/>
      <c r="Y90" s="56"/>
      <c r="Z90" s="71"/>
      <c r="AA90" s="71"/>
      <c r="AB90" s="71"/>
    </row>
    <row r="91" spans="1:28" s="13" customFormat="1" ht="58.2" customHeight="1">
      <c r="A91" s="96"/>
      <c r="B91" s="99"/>
      <c r="C91" s="72"/>
      <c r="D91" s="72"/>
      <c r="E91" s="72"/>
      <c r="F91" s="64" t="s">
        <v>16</v>
      </c>
      <c r="G91" s="82">
        <f t="shared" si="24"/>
        <v>15000</v>
      </c>
      <c r="H91" s="87">
        <v>0</v>
      </c>
      <c r="I91" s="87">
        <v>15000</v>
      </c>
      <c r="J91" s="87">
        <v>0</v>
      </c>
      <c r="K91" s="87">
        <v>0</v>
      </c>
      <c r="L91" s="87">
        <v>0</v>
      </c>
      <c r="M91" s="87">
        <v>0</v>
      </c>
      <c r="N91" s="87">
        <v>0</v>
      </c>
      <c r="O91" s="87">
        <v>0</v>
      </c>
      <c r="P91" s="87">
        <v>0</v>
      </c>
      <c r="Q91" s="72"/>
      <c r="R91" s="60"/>
      <c r="S91" s="71"/>
      <c r="T91" s="71"/>
      <c r="U91" s="71"/>
      <c r="V91" s="71"/>
      <c r="W91" s="71"/>
      <c r="X91" s="71"/>
      <c r="Y91" s="60"/>
      <c r="Z91" s="71"/>
      <c r="AA91" s="71"/>
      <c r="AB91" s="71"/>
    </row>
    <row r="92" spans="1:28" s="13" customFormat="1" ht="58.2" customHeight="1">
      <c r="A92" s="63"/>
      <c r="B92" s="65" t="s">
        <v>206</v>
      </c>
      <c r="C92" s="63">
        <v>2026</v>
      </c>
      <c r="D92" s="50">
        <v>2027</v>
      </c>
      <c r="E92" s="63" t="s">
        <v>20</v>
      </c>
      <c r="F92" s="64" t="s">
        <v>14</v>
      </c>
      <c r="G92" s="82">
        <f t="shared" si="24"/>
        <v>34000</v>
      </c>
      <c r="H92" s="87"/>
      <c r="I92" s="87"/>
      <c r="J92" s="87"/>
      <c r="K92" s="87"/>
      <c r="L92" s="87"/>
      <c r="M92" s="87"/>
      <c r="N92" s="87">
        <f>N93+N94</f>
        <v>34000</v>
      </c>
      <c r="O92" s="87">
        <f t="shared" ref="O92:P92" si="58">O93+O94</f>
        <v>0</v>
      </c>
      <c r="P92" s="87">
        <f t="shared" si="58"/>
        <v>0</v>
      </c>
      <c r="Q92" s="53" t="s">
        <v>207</v>
      </c>
      <c r="R92" s="53" t="s">
        <v>86</v>
      </c>
      <c r="T92" s="53"/>
      <c r="U92" s="53"/>
      <c r="V92" s="53"/>
      <c r="W92" s="53"/>
      <c r="X92" s="53"/>
      <c r="Y92" s="53"/>
      <c r="Z92" s="53"/>
      <c r="AA92" s="53"/>
      <c r="AB92" s="53"/>
    </row>
    <row r="93" spans="1:28" s="13" customFormat="1" ht="58.2" customHeight="1">
      <c r="A93" s="68"/>
      <c r="B93" s="70"/>
      <c r="C93" s="68"/>
      <c r="D93" s="55"/>
      <c r="E93" s="68"/>
      <c r="F93" s="64" t="s">
        <v>15</v>
      </c>
      <c r="G93" s="82">
        <f t="shared" si="24"/>
        <v>0</v>
      </c>
      <c r="H93" s="87"/>
      <c r="I93" s="87"/>
      <c r="J93" s="87"/>
      <c r="K93" s="87"/>
      <c r="L93" s="87"/>
      <c r="M93" s="87"/>
      <c r="N93" s="87">
        <v>0</v>
      </c>
      <c r="O93" s="87">
        <v>0</v>
      </c>
      <c r="P93" s="87">
        <v>0</v>
      </c>
      <c r="Q93" s="56"/>
      <c r="R93" s="56"/>
      <c r="T93" s="56"/>
      <c r="U93" s="56"/>
      <c r="V93" s="56"/>
      <c r="W93" s="56"/>
      <c r="X93" s="56"/>
      <c r="Y93" s="56"/>
      <c r="Z93" s="56"/>
      <c r="AA93" s="56"/>
      <c r="AB93" s="56"/>
    </row>
    <row r="94" spans="1:28" s="13" customFormat="1" ht="58.2" customHeight="1">
      <c r="A94" s="72"/>
      <c r="B94" s="73"/>
      <c r="C94" s="72"/>
      <c r="D94" s="58"/>
      <c r="E94" s="72"/>
      <c r="F94" s="64" t="s">
        <v>16</v>
      </c>
      <c r="G94" s="82">
        <f t="shared" si="24"/>
        <v>34000</v>
      </c>
      <c r="H94" s="87"/>
      <c r="I94" s="87"/>
      <c r="J94" s="87"/>
      <c r="K94" s="87"/>
      <c r="L94" s="87"/>
      <c r="M94" s="87"/>
      <c r="N94" s="87">
        <v>34000</v>
      </c>
      <c r="O94" s="87">
        <v>0</v>
      </c>
      <c r="P94" s="87">
        <v>0</v>
      </c>
      <c r="Q94" s="60"/>
      <c r="R94" s="60"/>
      <c r="T94" s="60"/>
      <c r="U94" s="60"/>
      <c r="V94" s="60"/>
      <c r="W94" s="60"/>
      <c r="X94" s="60"/>
      <c r="Y94" s="60"/>
      <c r="Z94" s="60"/>
      <c r="AA94" s="60"/>
      <c r="AB94" s="60"/>
    </row>
    <row r="95" spans="1:28" s="13" customFormat="1" ht="58.2" customHeight="1">
      <c r="A95" s="89" t="s">
        <v>35</v>
      </c>
      <c r="B95" s="97"/>
      <c r="C95" s="63">
        <v>2018</v>
      </c>
      <c r="D95" s="63">
        <v>2026</v>
      </c>
      <c r="E95" s="63" t="s">
        <v>20</v>
      </c>
      <c r="F95" s="64" t="s">
        <v>14</v>
      </c>
      <c r="G95" s="100">
        <f t="shared" si="24"/>
        <v>69095517.570000008</v>
      </c>
      <c r="H95" s="87">
        <f>H96+H97</f>
        <v>5087790.55</v>
      </c>
      <c r="I95" s="87">
        <f>I96+I97</f>
        <v>5354084.57</v>
      </c>
      <c r="J95" s="87">
        <f t="shared" ref="J95:O95" si="59">J96+J97</f>
        <v>10316289.129999999</v>
      </c>
      <c r="K95" s="87">
        <f t="shared" si="59"/>
        <v>12514696.719999999</v>
      </c>
      <c r="L95" s="87">
        <f t="shared" si="59"/>
        <v>6107986.7000000002</v>
      </c>
      <c r="M95" s="87">
        <f>M96+M97</f>
        <v>6998879.4500000002</v>
      </c>
      <c r="N95" s="87">
        <f t="shared" si="59"/>
        <v>8288323.71</v>
      </c>
      <c r="O95" s="87">
        <f t="shared" si="59"/>
        <v>7308601.7400000002</v>
      </c>
      <c r="P95" s="87">
        <f t="shared" ref="P95" si="60">P96+P97</f>
        <v>7118865</v>
      </c>
      <c r="Q95" s="53" t="s">
        <v>12</v>
      </c>
      <c r="R95" s="53" t="s">
        <v>12</v>
      </c>
      <c r="S95" s="53" t="s">
        <v>12</v>
      </c>
      <c r="T95" s="53" t="s">
        <v>12</v>
      </c>
      <c r="U95" s="53" t="s">
        <v>12</v>
      </c>
      <c r="V95" s="53" t="s">
        <v>12</v>
      </c>
      <c r="W95" s="53" t="s">
        <v>12</v>
      </c>
      <c r="X95" s="53" t="s">
        <v>12</v>
      </c>
      <c r="Y95" s="53" t="s">
        <v>12</v>
      </c>
      <c r="Z95" s="53" t="s">
        <v>12</v>
      </c>
      <c r="AA95" s="53" t="s">
        <v>12</v>
      </c>
      <c r="AB95" s="53" t="s">
        <v>12</v>
      </c>
    </row>
    <row r="96" spans="1:28" s="13" customFormat="1" ht="58.2" customHeight="1">
      <c r="A96" s="101"/>
      <c r="B96" s="102"/>
      <c r="C96" s="68"/>
      <c r="D96" s="68"/>
      <c r="E96" s="68"/>
      <c r="F96" s="64" t="s">
        <v>15</v>
      </c>
      <c r="G96" s="100">
        <f t="shared" si="24"/>
        <v>56235368.600000001</v>
      </c>
      <c r="H96" s="87">
        <f t="shared" ref="H96:L97" si="61">H22+H51</f>
        <v>4573406.55</v>
      </c>
      <c r="I96" s="87">
        <f t="shared" si="61"/>
        <v>5324700.57</v>
      </c>
      <c r="J96" s="87">
        <f t="shared" si="61"/>
        <v>5304971.6199999992</v>
      </c>
      <c r="K96" s="87">
        <f t="shared" si="61"/>
        <v>6348412.0800000001</v>
      </c>
      <c r="L96" s="87">
        <f t="shared" si="61"/>
        <v>5778805.8799999999</v>
      </c>
      <c r="M96" s="87">
        <f>M25+M51</f>
        <v>6821653.4500000002</v>
      </c>
      <c r="N96" s="87">
        <f>N22+N51</f>
        <v>8066575.71</v>
      </c>
      <c r="O96" s="87">
        <f t="shared" ref="O96:P97" si="62">O22+O51</f>
        <v>7112601.7400000002</v>
      </c>
      <c r="P96" s="87">
        <f>P22+P51</f>
        <v>6904241</v>
      </c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  <c r="AB96" s="56"/>
    </row>
    <row r="97" spans="1:28" s="13" customFormat="1" ht="58.2" customHeight="1">
      <c r="A97" s="103"/>
      <c r="B97" s="104"/>
      <c r="C97" s="72"/>
      <c r="D97" s="72"/>
      <c r="E97" s="72"/>
      <c r="F97" s="64" t="s">
        <v>16</v>
      </c>
      <c r="G97" s="100">
        <f t="shared" si="24"/>
        <v>12860148.969999999</v>
      </c>
      <c r="H97" s="87">
        <f t="shared" si="61"/>
        <v>514384</v>
      </c>
      <c r="I97" s="87">
        <f t="shared" si="61"/>
        <v>29384</v>
      </c>
      <c r="J97" s="87">
        <f t="shared" si="61"/>
        <v>5011317.51</v>
      </c>
      <c r="K97" s="87">
        <f t="shared" si="61"/>
        <v>6166284.6399999997</v>
      </c>
      <c r="L97" s="87">
        <f t="shared" si="61"/>
        <v>329180.82</v>
      </c>
      <c r="M97" s="87">
        <f>M26+M52</f>
        <v>177226</v>
      </c>
      <c r="N97" s="87">
        <f>N23+N52</f>
        <v>221748</v>
      </c>
      <c r="O97" s="87">
        <f t="shared" si="62"/>
        <v>196000</v>
      </c>
      <c r="P97" s="87">
        <f t="shared" si="62"/>
        <v>214624</v>
      </c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</row>
    <row r="98" spans="1:28" ht="40.200000000000003" customHeight="1">
      <c r="A98" s="46" t="s">
        <v>180</v>
      </c>
      <c r="B98" s="47"/>
      <c r="C98" s="42" t="s">
        <v>36</v>
      </c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4"/>
    </row>
    <row r="99" spans="1:28" ht="133.19999999999999" customHeight="1">
      <c r="A99" s="46" t="s">
        <v>181</v>
      </c>
      <c r="B99" s="105"/>
      <c r="C99" s="42" t="s">
        <v>193</v>
      </c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4"/>
    </row>
    <row r="100" spans="1:28" s="13" customFormat="1" ht="33.75" customHeight="1">
      <c r="A100" s="61"/>
      <c r="B100" s="85" t="s">
        <v>22</v>
      </c>
      <c r="C100" s="63">
        <v>2018</v>
      </c>
      <c r="D100" s="63">
        <v>2026</v>
      </c>
      <c r="E100" s="63" t="s">
        <v>20</v>
      </c>
      <c r="F100" s="64" t="s">
        <v>14</v>
      </c>
      <c r="G100" s="52">
        <f>H100+I100+J100+K100+L100+M100+N100+O100+P100</f>
        <v>35053102.710000001</v>
      </c>
      <c r="H100" s="52">
        <f t="shared" ref="H100:L100" si="63">SUM(H103)</f>
        <v>2125719.1800000002</v>
      </c>
      <c r="I100" s="52">
        <f t="shared" si="63"/>
        <v>3770756.38</v>
      </c>
      <c r="J100" s="52">
        <f t="shared" ref="J100:K100" si="64">SUM(J103)</f>
        <v>1974583.0899999999</v>
      </c>
      <c r="K100" s="52">
        <f t="shared" si="64"/>
        <v>3141696.07</v>
      </c>
      <c r="L100" s="52">
        <f t="shared" si="63"/>
        <v>8408600.9399999995</v>
      </c>
      <c r="M100" s="52">
        <f>SUM(M103)</f>
        <v>5168297.6800000006</v>
      </c>
      <c r="N100" s="52">
        <f t="shared" ref="N100:P100" si="65">SUM(N103)</f>
        <v>6092647.3700000001</v>
      </c>
      <c r="O100" s="52">
        <f t="shared" si="65"/>
        <v>2227107</v>
      </c>
      <c r="P100" s="52">
        <f t="shared" si="65"/>
        <v>2143695</v>
      </c>
      <c r="Q100" s="53" t="s">
        <v>12</v>
      </c>
      <c r="R100" s="53" t="s">
        <v>12</v>
      </c>
      <c r="S100" s="53" t="s">
        <v>12</v>
      </c>
      <c r="T100" s="53" t="s">
        <v>12</v>
      </c>
      <c r="U100" s="53" t="s">
        <v>12</v>
      </c>
      <c r="V100" s="53" t="s">
        <v>12</v>
      </c>
      <c r="W100" s="53" t="s">
        <v>12</v>
      </c>
      <c r="X100" s="53" t="s">
        <v>12</v>
      </c>
      <c r="Y100" s="53" t="s">
        <v>12</v>
      </c>
      <c r="Z100" s="53" t="s">
        <v>12</v>
      </c>
      <c r="AA100" s="53" t="s">
        <v>12</v>
      </c>
      <c r="AB100" s="53" t="s">
        <v>12</v>
      </c>
    </row>
    <row r="101" spans="1:28" s="13" customFormat="1" ht="110.25" customHeight="1">
      <c r="A101" s="61"/>
      <c r="B101" s="88" t="s">
        <v>37</v>
      </c>
      <c r="C101" s="68"/>
      <c r="D101" s="68"/>
      <c r="E101" s="68"/>
      <c r="F101" s="64" t="s">
        <v>15</v>
      </c>
      <c r="G101" s="52">
        <f t="shared" ref="G101:G167" si="66">H101+I101+J101+K101+L101+M101+N101+O101+P101</f>
        <v>26705523.5</v>
      </c>
      <c r="H101" s="52">
        <f t="shared" ref="H101:M102" si="67">SUM(H104)</f>
        <v>2125719.1800000002</v>
      </c>
      <c r="I101" s="52">
        <f t="shared" ref="I101:K101" si="68">SUM(I104)</f>
        <v>1600401.01</v>
      </c>
      <c r="J101" s="52">
        <f t="shared" si="68"/>
        <v>1974583.0899999999</v>
      </c>
      <c r="K101" s="52">
        <f t="shared" si="68"/>
        <v>3141696.07</v>
      </c>
      <c r="L101" s="52">
        <f t="shared" si="67"/>
        <v>3408600.94</v>
      </c>
      <c r="M101" s="52">
        <f>M104</f>
        <v>4391073.8400000008</v>
      </c>
      <c r="N101" s="52">
        <f t="shared" ref="N101:P101" si="69">SUM(N104)</f>
        <v>5692647.3700000001</v>
      </c>
      <c r="O101" s="52">
        <f t="shared" si="69"/>
        <v>2227107</v>
      </c>
      <c r="P101" s="52">
        <f t="shared" si="69"/>
        <v>2143695</v>
      </c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</row>
    <row r="102" spans="1:28" s="13" customFormat="1" ht="82.2" customHeight="1">
      <c r="A102" s="61"/>
      <c r="B102" s="106"/>
      <c r="C102" s="72"/>
      <c r="D102" s="72"/>
      <c r="E102" s="72"/>
      <c r="F102" s="64" t="s">
        <v>16</v>
      </c>
      <c r="G102" s="52">
        <f t="shared" si="66"/>
        <v>8347579.21</v>
      </c>
      <c r="H102" s="52">
        <f t="shared" si="67"/>
        <v>0</v>
      </c>
      <c r="I102" s="52">
        <f t="shared" ref="I102:K102" si="70">SUM(I105)</f>
        <v>2170355.37</v>
      </c>
      <c r="J102" s="52">
        <f t="shared" si="70"/>
        <v>0</v>
      </c>
      <c r="K102" s="52">
        <f t="shared" si="70"/>
        <v>0</v>
      </c>
      <c r="L102" s="52">
        <f>SUM(L105)</f>
        <v>5000000</v>
      </c>
      <c r="M102" s="52">
        <f t="shared" si="67"/>
        <v>777223.84</v>
      </c>
      <c r="N102" s="52">
        <f t="shared" ref="N102:P102" si="71">SUM(N105)</f>
        <v>400000</v>
      </c>
      <c r="O102" s="52">
        <f t="shared" si="71"/>
        <v>0</v>
      </c>
      <c r="P102" s="52">
        <f t="shared" si="71"/>
        <v>0</v>
      </c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</row>
    <row r="103" spans="1:28" ht="33.75" customHeight="1">
      <c r="A103" s="48"/>
      <c r="B103" s="85" t="s">
        <v>23</v>
      </c>
      <c r="C103" s="50">
        <v>2018</v>
      </c>
      <c r="D103" s="50">
        <v>2026</v>
      </c>
      <c r="E103" s="50" t="s">
        <v>20</v>
      </c>
      <c r="F103" s="51" t="s">
        <v>14</v>
      </c>
      <c r="G103" s="52">
        <f t="shared" si="66"/>
        <v>35053102.710000001</v>
      </c>
      <c r="H103" s="52">
        <f t="shared" ref="H103" si="72">SUM(H106+H109)</f>
        <v>2125719.1800000002</v>
      </c>
      <c r="I103" s="52">
        <f>SUM(I106+I109+I112)</f>
        <v>3770756.38</v>
      </c>
      <c r="J103" s="52">
        <f t="shared" ref="J103:K103" si="73">SUM(J106+J109)</f>
        <v>1974583.0899999999</v>
      </c>
      <c r="K103" s="52">
        <f t="shared" si="73"/>
        <v>3141696.07</v>
      </c>
      <c r="L103" s="52">
        <f>L104+L105</f>
        <v>8408600.9399999995</v>
      </c>
      <c r="M103" s="52">
        <f>M104+M105</f>
        <v>5168297.6800000006</v>
      </c>
      <c r="N103" s="52">
        <f t="shared" ref="N103:P103" si="74">N104+N105</f>
        <v>6092647.3700000001</v>
      </c>
      <c r="O103" s="52">
        <f t="shared" si="74"/>
        <v>2227107</v>
      </c>
      <c r="P103" s="52">
        <f t="shared" si="74"/>
        <v>2143695</v>
      </c>
      <c r="Q103" s="24" t="s">
        <v>12</v>
      </c>
      <c r="R103" s="24" t="s">
        <v>12</v>
      </c>
      <c r="S103" s="24" t="s">
        <v>12</v>
      </c>
      <c r="T103" s="53" t="s">
        <v>12</v>
      </c>
      <c r="U103" s="53" t="s">
        <v>12</v>
      </c>
      <c r="V103" s="53" t="s">
        <v>12</v>
      </c>
      <c r="W103" s="53" t="s">
        <v>12</v>
      </c>
      <c r="X103" s="53" t="s">
        <v>12</v>
      </c>
      <c r="Y103" s="24" t="s">
        <v>12</v>
      </c>
      <c r="Z103" s="24" t="s">
        <v>12</v>
      </c>
      <c r="AA103" s="24" t="s">
        <v>12</v>
      </c>
      <c r="AB103" s="24" t="s">
        <v>12</v>
      </c>
    </row>
    <row r="104" spans="1:28" ht="48.6" customHeight="1">
      <c r="A104" s="48"/>
      <c r="B104" s="88" t="s">
        <v>38</v>
      </c>
      <c r="C104" s="55"/>
      <c r="D104" s="55"/>
      <c r="E104" s="55"/>
      <c r="F104" s="51" t="s">
        <v>15</v>
      </c>
      <c r="G104" s="52">
        <f t="shared" si="66"/>
        <v>26705523.5</v>
      </c>
      <c r="H104" s="52">
        <f t="shared" ref="H104:H105" si="75">SUM(H107+H110)</f>
        <v>2125719.1800000002</v>
      </c>
      <c r="I104" s="52">
        <f>SUM(I107+I110+I113)+I116+I119+I122+I125</f>
        <v>1600401.01</v>
      </c>
      <c r="J104" s="52">
        <f t="shared" ref="J104:K104" si="76">SUM(J107+J110)</f>
        <v>1974583.0899999999</v>
      </c>
      <c r="K104" s="52">
        <f t="shared" si="76"/>
        <v>3141696.07</v>
      </c>
      <c r="L104" s="52">
        <f>L107+L110+L113+L116+L119</f>
        <v>3408600.94</v>
      </c>
      <c r="M104" s="52">
        <f>SUM(M107+M110)+M113+M116+M119+M122+M125</f>
        <v>4391073.8400000008</v>
      </c>
      <c r="N104" s="52">
        <f t="shared" ref="N104:P104" si="77">SUM(N107+N110)+N113+N116+N119+N122+N125</f>
        <v>5692647.3700000001</v>
      </c>
      <c r="O104" s="52">
        <f t="shared" si="77"/>
        <v>2227107</v>
      </c>
      <c r="P104" s="52">
        <f t="shared" si="77"/>
        <v>2143695</v>
      </c>
      <c r="Q104" s="28"/>
      <c r="R104" s="28"/>
      <c r="S104" s="28"/>
      <c r="T104" s="56"/>
      <c r="U104" s="56"/>
      <c r="V104" s="56"/>
      <c r="W104" s="56"/>
      <c r="X104" s="56"/>
      <c r="Y104" s="28"/>
      <c r="Z104" s="28"/>
      <c r="AA104" s="28"/>
      <c r="AB104" s="28"/>
    </row>
    <row r="105" spans="1:28" ht="117" customHeight="1">
      <c r="A105" s="48"/>
      <c r="B105" s="106"/>
      <c r="C105" s="58"/>
      <c r="D105" s="58"/>
      <c r="E105" s="58"/>
      <c r="F105" s="51" t="s">
        <v>16</v>
      </c>
      <c r="G105" s="52">
        <f t="shared" si="66"/>
        <v>8347579.21</v>
      </c>
      <c r="H105" s="52">
        <f t="shared" si="75"/>
        <v>0</v>
      </c>
      <c r="I105" s="52">
        <f>I108+I111+I114+I117+I120+I123+I126</f>
        <v>2170355.37</v>
      </c>
      <c r="J105" s="52">
        <f t="shared" ref="J105:K105" si="78">SUM(J108+J111)</f>
        <v>0</v>
      </c>
      <c r="K105" s="52">
        <f t="shared" si="78"/>
        <v>0</v>
      </c>
      <c r="L105" s="52">
        <f>L108+L111+L114+L117+L120</f>
        <v>5000000</v>
      </c>
      <c r="M105" s="52">
        <f>SUM(M108+M111)+M114+M117+M120+M123+M126</f>
        <v>777223.84</v>
      </c>
      <c r="N105" s="52">
        <f t="shared" ref="N105:P105" si="79">SUM(N108+N111)+N114+N117+N120+N123+N126</f>
        <v>400000</v>
      </c>
      <c r="O105" s="52">
        <f t="shared" si="79"/>
        <v>0</v>
      </c>
      <c r="P105" s="52">
        <f t="shared" si="79"/>
        <v>0</v>
      </c>
      <c r="Q105" s="59"/>
      <c r="R105" s="59"/>
      <c r="S105" s="59"/>
      <c r="T105" s="60"/>
      <c r="U105" s="60"/>
      <c r="V105" s="60"/>
      <c r="W105" s="60"/>
      <c r="X105" s="60"/>
      <c r="Y105" s="59"/>
      <c r="Z105" s="59"/>
      <c r="AA105" s="59"/>
      <c r="AB105" s="59"/>
    </row>
    <row r="106" spans="1:28" ht="39.6" customHeight="1">
      <c r="A106" s="50"/>
      <c r="B106" s="85" t="s">
        <v>24</v>
      </c>
      <c r="C106" s="50">
        <v>2018</v>
      </c>
      <c r="D106" s="50">
        <v>2026</v>
      </c>
      <c r="E106" s="50" t="s">
        <v>20</v>
      </c>
      <c r="F106" s="51" t="s">
        <v>14</v>
      </c>
      <c r="G106" s="52">
        <f t="shared" si="66"/>
        <v>15099674.59</v>
      </c>
      <c r="H106" s="52">
        <f t="shared" ref="H106:M106" si="80">SUM(H107:H108)</f>
        <v>1373505.83</v>
      </c>
      <c r="I106" s="52">
        <f t="shared" ref="I106:K106" si="81">SUM(I107:I108)</f>
        <v>1486171.78</v>
      </c>
      <c r="J106" s="52">
        <f t="shared" si="81"/>
        <v>1281219.02</v>
      </c>
      <c r="K106" s="52">
        <f t="shared" si="81"/>
        <v>2976816.07</v>
      </c>
      <c r="L106" s="52">
        <f t="shared" si="80"/>
        <v>3122982.54</v>
      </c>
      <c r="M106" s="52">
        <f t="shared" si="80"/>
        <v>1617657.98</v>
      </c>
      <c r="N106" s="52">
        <f t="shared" ref="N106:P106" si="82">SUM(N107:N108)</f>
        <v>2024839.37</v>
      </c>
      <c r="O106" s="52">
        <f t="shared" si="82"/>
        <v>1010668</v>
      </c>
      <c r="P106" s="52">
        <f t="shared" si="82"/>
        <v>205814</v>
      </c>
      <c r="Q106" s="24" t="s">
        <v>81</v>
      </c>
      <c r="R106" s="107" t="s">
        <v>60</v>
      </c>
      <c r="S106" s="107"/>
      <c r="T106" s="107">
        <v>450</v>
      </c>
      <c r="U106" s="107">
        <v>390</v>
      </c>
      <c r="V106" s="107">
        <v>150</v>
      </c>
      <c r="W106" s="107">
        <v>350</v>
      </c>
      <c r="X106" s="108">
        <v>150</v>
      </c>
      <c r="Y106" s="107">
        <v>70000</v>
      </c>
      <c r="Z106" s="109"/>
      <c r="AA106" s="110"/>
      <c r="AB106" s="66"/>
    </row>
    <row r="107" spans="1:28" ht="57" customHeight="1">
      <c r="A107" s="55"/>
      <c r="B107" s="88" t="s">
        <v>39</v>
      </c>
      <c r="C107" s="55"/>
      <c r="D107" s="55"/>
      <c r="E107" s="55"/>
      <c r="F107" s="51" t="s">
        <v>15</v>
      </c>
      <c r="G107" s="52">
        <f t="shared" si="66"/>
        <v>15099674.59</v>
      </c>
      <c r="H107" s="52">
        <v>1373505.83</v>
      </c>
      <c r="I107" s="52">
        <v>1486171.78</v>
      </c>
      <c r="J107" s="52">
        <v>1281219.02</v>
      </c>
      <c r="K107" s="52">
        <v>2976816.07</v>
      </c>
      <c r="L107" s="52">
        <v>3122982.54</v>
      </c>
      <c r="M107" s="52">
        <v>1617657.98</v>
      </c>
      <c r="N107" s="52">
        <v>2024839.37</v>
      </c>
      <c r="O107" s="52">
        <v>1010668</v>
      </c>
      <c r="P107" s="52">
        <v>205814</v>
      </c>
      <c r="Q107" s="111"/>
      <c r="R107" s="107"/>
      <c r="S107" s="107"/>
      <c r="T107" s="107"/>
      <c r="U107" s="107"/>
      <c r="V107" s="107"/>
      <c r="W107" s="107"/>
      <c r="X107" s="112"/>
      <c r="Y107" s="107"/>
      <c r="Z107" s="113"/>
      <c r="AA107" s="114"/>
      <c r="AB107" s="66"/>
    </row>
    <row r="108" spans="1:28" ht="46.95" customHeight="1">
      <c r="A108" s="58"/>
      <c r="B108" s="106"/>
      <c r="C108" s="58"/>
      <c r="D108" s="58"/>
      <c r="E108" s="58"/>
      <c r="F108" s="51" t="s">
        <v>16</v>
      </c>
      <c r="G108" s="52">
        <f t="shared" si="66"/>
        <v>0</v>
      </c>
      <c r="H108" s="52">
        <v>0</v>
      </c>
      <c r="I108" s="52">
        <v>0</v>
      </c>
      <c r="J108" s="52">
        <v>0</v>
      </c>
      <c r="K108" s="52">
        <v>0</v>
      </c>
      <c r="L108" s="52">
        <v>0</v>
      </c>
      <c r="M108" s="52">
        <v>0</v>
      </c>
      <c r="N108" s="52">
        <v>0</v>
      </c>
      <c r="O108" s="52">
        <v>0</v>
      </c>
      <c r="P108" s="52">
        <v>0</v>
      </c>
      <c r="Q108" s="115"/>
      <c r="R108" s="107"/>
      <c r="S108" s="107"/>
      <c r="T108" s="107"/>
      <c r="U108" s="107"/>
      <c r="V108" s="107"/>
      <c r="W108" s="107"/>
      <c r="X108" s="116"/>
      <c r="Y108" s="107"/>
      <c r="Z108" s="117"/>
      <c r="AA108" s="118"/>
      <c r="AB108" s="66"/>
    </row>
    <row r="109" spans="1:28" ht="42.75" customHeight="1">
      <c r="A109" s="50"/>
      <c r="B109" s="49" t="s">
        <v>25</v>
      </c>
      <c r="C109" s="50">
        <v>2018</v>
      </c>
      <c r="D109" s="50">
        <v>2026</v>
      </c>
      <c r="E109" s="50" t="s">
        <v>20</v>
      </c>
      <c r="F109" s="51" t="s">
        <v>14</v>
      </c>
      <c r="G109" s="52">
        <f t="shared" si="66"/>
        <v>11135854.08</v>
      </c>
      <c r="H109" s="52">
        <f t="shared" ref="H109:M109" si="83">SUM(H110:H111)</f>
        <v>752213.35</v>
      </c>
      <c r="I109" s="52">
        <f t="shared" ref="I109:K109" si="84">SUM(I110:I111)</f>
        <v>0</v>
      </c>
      <c r="J109" s="52">
        <f t="shared" si="84"/>
        <v>693364.07</v>
      </c>
      <c r="K109" s="52">
        <f t="shared" si="84"/>
        <v>164880</v>
      </c>
      <c r="L109" s="52">
        <f t="shared" si="83"/>
        <v>0</v>
      </c>
      <c r="M109" s="52">
        <f t="shared" si="83"/>
        <v>2703268.66</v>
      </c>
      <c r="N109" s="52">
        <f t="shared" ref="N109:P109" si="85">SUM(N110:N111)</f>
        <v>3667808</v>
      </c>
      <c r="O109" s="52">
        <f t="shared" si="85"/>
        <v>1216439</v>
      </c>
      <c r="P109" s="52">
        <f t="shared" si="85"/>
        <v>1937881</v>
      </c>
      <c r="Q109" s="65" t="s">
        <v>82</v>
      </c>
      <c r="R109" s="107" t="s">
        <v>60</v>
      </c>
      <c r="S109" s="107"/>
      <c r="T109" s="107">
        <v>250</v>
      </c>
      <c r="U109" s="107">
        <v>250</v>
      </c>
      <c r="V109" s="107">
        <v>250</v>
      </c>
      <c r="W109" s="107">
        <v>250</v>
      </c>
      <c r="X109" s="108">
        <v>50</v>
      </c>
      <c r="Y109" s="107">
        <v>0</v>
      </c>
      <c r="Z109" s="109"/>
      <c r="AA109" s="110"/>
      <c r="AB109" s="66"/>
    </row>
    <row r="110" spans="1:28" ht="65.400000000000006" customHeight="1">
      <c r="A110" s="55"/>
      <c r="B110" s="54" t="s">
        <v>83</v>
      </c>
      <c r="C110" s="55"/>
      <c r="D110" s="55"/>
      <c r="E110" s="55"/>
      <c r="F110" s="51" t="s">
        <v>15</v>
      </c>
      <c r="G110" s="52">
        <f t="shared" si="66"/>
        <v>11135854.08</v>
      </c>
      <c r="H110" s="52">
        <v>752213.35</v>
      </c>
      <c r="I110" s="52">
        <v>0</v>
      </c>
      <c r="J110" s="52">
        <v>693364.07</v>
      </c>
      <c r="K110" s="52">
        <v>164880</v>
      </c>
      <c r="L110" s="52">
        <v>0</v>
      </c>
      <c r="M110" s="52">
        <v>2703268.66</v>
      </c>
      <c r="N110" s="52">
        <v>3667808</v>
      </c>
      <c r="O110" s="52">
        <v>1216439</v>
      </c>
      <c r="P110" s="52">
        <v>1937881</v>
      </c>
      <c r="Q110" s="70"/>
      <c r="R110" s="107"/>
      <c r="S110" s="107"/>
      <c r="T110" s="107"/>
      <c r="U110" s="107"/>
      <c r="V110" s="107"/>
      <c r="W110" s="107"/>
      <c r="X110" s="112"/>
      <c r="Y110" s="107"/>
      <c r="Z110" s="113"/>
      <c r="AA110" s="114"/>
      <c r="AB110" s="66"/>
    </row>
    <row r="111" spans="1:28" ht="46.2" customHeight="1">
      <c r="A111" s="58"/>
      <c r="B111" s="57"/>
      <c r="C111" s="58"/>
      <c r="D111" s="58"/>
      <c r="E111" s="58"/>
      <c r="F111" s="51" t="s">
        <v>16</v>
      </c>
      <c r="G111" s="52">
        <f t="shared" si="66"/>
        <v>0</v>
      </c>
      <c r="H111" s="52">
        <v>0</v>
      </c>
      <c r="I111" s="52">
        <v>0</v>
      </c>
      <c r="J111" s="52">
        <v>0</v>
      </c>
      <c r="K111" s="52">
        <v>0</v>
      </c>
      <c r="L111" s="52">
        <v>0</v>
      </c>
      <c r="M111" s="52">
        <v>0</v>
      </c>
      <c r="N111" s="52">
        <v>0</v>
      </c>
      <c r="O111" s="52">
        <v>0</v>
      </c>
      <c r="P111" s="52">
        <v>0</v>
      </c>
      <c r="Q111" s="73"/>
      <c r="R111" s="107"/>
      <c r="S111" s="107"/>
      <c r="T111" s="107"/>
      <c r="U111" s="107"/>
      <c r="V111" s="107"/>
      <c r="W111" s="107"/>
      <c r="X111" s="116"/>
      <c r="Y111" s="107"/>
      <c r="Z111" s="117"/>
      <c r="AA111" s="118"/>
      <c r="AB111" s="66"/>
    </row>
    <row r="112" spans="1:28" ht="42.75" customHeight="1">
      <c r="A112" s="50"/>
      <c r="B112" s="49" t="s">
        <v>128</v>
      </c>
      <c r="C112" s="50">
        <v>2018</v>
      </c>
      <c r="D112" s="50">
        <v>2026</v>
      </c>
      <c r="E112" s="50" t="s">
        <v>20</v>
      </c>
      <c r="F112" s="51" t="s">
        <v>14</v>
      </c>
      <c r="G112" s="52">
        <f t="shared" si="66"/>
        <v>2284584.6</v>
      </c>
      <c r="H112" s="52">
        <f t="shared" ref="H112:M112" si="86">SUM(H113:H114)</f>
        <v>0</v>
      </c>
      <c r="I112" s="52">
        <f t="shared" si="86"/>
        <v>2284584.6</v>
      </c>
      <c r="J112" s="52">
        <f t="shared" si="86"/>
        <v>0</v>
      </c>
      <c r="K112" s="52">
        <f t="shared" si="86"/>
        <v>0</v>
      </c>
      <c r="L112" s="52">
        <f t="shared" si="86"/>
        <v>0</v>
      </c>
      <c r="M112" s="52">
        <f t="shared" si="86"/>
        <v>0</v>
      </c>
      <c r="N112" s="52">
        <f t="shared" ref="N112:P112" si="87">SUM(N113:N114)</f>
        <v>0</v>
      </c>
      <c r="O112" s="52">
        <f t="shared" si="87"/>
        <v>0</v>
      </c>
      <c r="P112" s="52">
        <f t="shared" si="87"/>
        <v>0</v>
      </c>
      <c r="Q112" s="65" t="s">
        <v>82</v>
      </c>
      <c r="R112" s="107" t="s">
        <v>60</v>
      </c>
      <c r="S112" s="107"/>
      <c r="T112" s="107">
        <v>0</v>
      </c>
      <c r="U112" s="107">
        <v>2464</v>
      </c>
      <c r="V112" s="107">
        <v>0</v>
      </c>
      <c r="W112" s="107">
        <v>0</v>
      </c>
      <c r="X112" s="108">
        <v>0</v>
      </c>
      <c r="Y112" s="107">
        <v>0</v>
      </c>
      <c r="Z112" s="109"/>
      <c r="AA112" s="110"/>
      <c r="AB112" s="66"/>
    </row>
    <row r="113" spans="1:28" ht="61.95" customHeight="1">
      <c r="A113" s="55"/>
      <c r="B113" s="54" t="s">
        <v>84</v>
      </c>
      <c r="C113" s="55"/>
      <c r="D113" s="55"/>
      <c r="E113" s="55"/>
      <c r="F113" s="51" t="s">
        <v>15</v>
      </c>
      <c r="G113" s="52">
        <f t="shared" si="66"/>
        <v>114229.23</v>
      </c>
      <c r="H113" s="52">
        <v>0</v>
      </c>
      <c r="I113" s="52">
        <v>114229.23</v>
      </c>
      <c r="J113" s="52">
        <v>0</v>
      </c>
      <c r="K113" s="52">
        <v>0</v>
      </c>
      <c r="L113" s="52">
        <v>0</v>
      </c>
      <c r="M113" s="52">
        <v>0</v>
      </c>
      <c r="N113" s="52">
        <v>0</v>
      </c>
      <c r="O113" s="52">
        <v>0</v>
      </c>
      <c r="P113" s="52">
        <v>0</v>
      </c>
      <c r="Q113" s="70"/>
      <c r="R113" s="107"/>
      <c r="S113" s="107"/>
      <c r="T113" s="107"/>
      <c r="U113" s="107"/>
      <c r="V113" s="107"/>
      <c r="W113" s="107"/>
      <c r="X113" s="112"/>
      <c r="Y113" s="107"/>
      <c r="Z113" s="113"/>
      <c r="AA113" s="114"/>
      <c r="AB113" s="66"/>
    </row>
    <row r="114" spans="1:28" ht="84" customHeight="1">
      <c r="A114" s="58"/>
      <c r="B114" s="57"/>
      <c r="C114" s="58"/>
      <c r="D114" s="58"/>
      <c r="E114" s="58"/>
      <c r="F114" s="51" t="s">
        <v>16</v>
      </c>
      <c r="G114" s="52">
        <f t="shared" si="66"/>
        <v>2170355.37</v>
      </c>
      <c r="H114" s="52">
        <v>0</v>
      </c>
      <c r="I114" s="52">
        <v>2170355.37</v>
      </c>
      <c r="J114" s="52">
        <v>0</v>
      </c>
      <c r="K114" s="52">
        <v>0</v>
      </c>
      <c r="L114" s="52">
        <v>0</v>
      </c>
      <c r="M114" s="52">
        <v>0</v>
      </c>
      <c r="N114" s="52">
        <v>0</v>
      </c>
      <c r="O114" s="52">
        <v>0</v>
      </c>
      <c r="P114" s="52">
        <v>0</v>
      </c>
      <c r="Q114" s="73"/>
      <c r="R114" s="107"/>
      <c r="S114" s="107"/>
      <c r="T114" s="107"/>
      <c r="U114" s="107"/>
      <c r="V114" s="107"/>
      <c r="W114" s="107"/>
      <c r="X114" s="116"/>
      <c r="Y114" s="107"/>
      <c r="Z114" s="117"/>
      <c r="AA114" s="118"/>
      <c r="AB114" s="66"/>
    </row>
    <row r="115" spans="1:28" ht="31.2" customHeight="1">
      <c r="A115" s="119"/>
      <c r="B115" s="120" t="s">
        <v>145</v>
      </c>
      <c r="C115" s="50">
        <v>2018</v>
      </c>
      <c r="D115" s="50">
        <v>2026</v>
      </c>
      <c r="E115" s="50" t="s">
        <v>20</v>
      </c>
      <c r="F115" s="51" t="s">
        <v>14</v>
      </c>
      <c r="G115" s="52">
        <f t="shared" si="66"/>
        <v>7500</v>
      </c>
      <c r="H115" s="52">
        <v>0</v>
      </c>
      <c r="I115" s="52">
        <v>0</v>
      </c>
      <c r="J115" s="52">
        <v>0</v>
      </c>
      <c r="K115" s="52">
        <v>0</v>
      </c>
      <c r="L115" s="52">
        <f>L116+L117</f>
        <v>7500</v>
      </c>
      <c r="M115" s="52">
        <v>0</v>
      </c>
      <c r="N115" s="52">
        <v>0</v>
      </c>
      <c r="O115" s="52">
        <v>0</v>
      </c>
      <c r="P115" s="52">
        <v>0</v>
      </c>
      <c r="Q115" s="63" t="s">
        <v>146</v>
      </c>
      <c r="R115" s="108" t="s">
        <v>121</v>
      </c>
      <c r="S115" s="108"/>
      <c r="T115" s="108">
        <v>0</v>
      </c>
      <c r="U115" s="108">
        <v>0</v>
      </c>
      <c r="V115" s="108">
        <v>0</v>
      </c>
      <c r="W115" s="108">
        <v>0</v>
      </c>
      <c r="X115" s="108">
        <v>2</v>
      </c>
      <c r="Y115" s="108">
        <v>0</v>
      </c>
      <c r="Z115" s="109"/>
      <c r="AA115" s="110"/>
      <c r="AB115" s="109"/>
    </row>
    <row r="116" spans="1:28" ht="54" customHeight="1">
      <c r="A116" s="119"/>
      <c r="B116" s="70" t="s">
        <v>163</v>
      </c>
      <c r="C116" s="55"/>
      <c r="D116" s="55"/>
      <c r="E116" s="55"/>
      <c r="F116" s="51" t="s">
        <v>15</v>
      </c>
      <c r="G116" s="52">
        <f t="shared" si="66"/>
        <v>7500</v>
      </c>
      <c r="H116" s="52">
        <v>0</v>
      </c>
      <c r="I116" s="52">
        <v>0</v>
      </c>
      <c r="J116" s="52">
        <v>0</v>
      </c>
      <c r="K116" s="52">
        <v>0</v>
      </c>
      <c r="L116" s="52">
        <v>7500</v>
      </c>
      <c r="M116" s="52">
        <v>0</v>
      </c>
      <c r="N116" s="52">
        <v>0</v>
      </c>
      <c r="O116" s="52">
        <v>0</v>
      </c>
      <c r="P116" s="52">
        <v>0</v>
      </c>
      <c r="Q116" s="68"/>
      <c r="R116" s="112"/>
      <c r="S116" s="112"/>
      <c r="T116" s="112"/>
      <c r="U116" s="112"/>
      <c r="V116" s="112"/>
      <c r="W116" s="112"/>
      <c r="X116" s="112"/>
      <c r="Y116" s="112"/>
      <c r="Z116" s="113"/>
      <c r="AA116" s="114"/>
      <c r="AB116" s="113"/>
    </row>
    <row r="117" spans="1:28" ht="43.2" customHeight="1">
      <c r="A117" s="119"/>
      <c r="B117" s="73"/>
      <c r="C117" s="58"/>
      <c r="D117" s="58"/>
      <c r="E117" s="58"/>
      <c r="F117" s="51" t="s">
        <v>16</v>
      </c>
      <c r="G117" s="52">
        <f t="shared" si="66"/>
        <v>0</v>
      </c>
      <c r="H117" s="52">
        <v>0</v>
      </c>
      <c r="I117" s="52">
        <v>0</v>
      </c>
      <c r="J117" s="52">
        <v>0</v>
      </c>
      <c r="K117" s="52">
        <v>0</v>
      </c>
      <c r="L117" s="52">
        <v>0</v>
      </c>
      <c r="M117" s="52">
        <v>0</v>
      </c>
      <c r="N117" s="52">
        <v>0</v>
      </c>
      <c r="O117" s="52">
        <v>0</v>
      </c>
      <c r="P117" s="52">
        <v>0</v>
      </c>
      <c r="Q117" s="72"/>
      <c r="R117" s="116"/>
      <c r="S117" s="116"/>
      <c r="T117" s="116"/>
      <c r="U117" s="116"/>
      <c r="V117" s="116"/>
      <c r="W117" s="116"/>
      <c r="X117" s="116"/>
      <c r="Y117" s="116"/>
      <c r="Z117" s="117"/>
      <c r="AA117" s="118"/>
      <c r="AB117" s="117"/>
    </row>
    <row r="118" spans="1:28" ht="32.4" customHeight="1">
      <c r="A118" s="119"/>
      <c r="B118" s="120" t="s">
        <v>147</v>
      </c>
      <c r="C118" s="50">
        <v>2018</v>
      </c>
      <c r="D118" s="50">
        <v>2026</v>
      </c>
      <c r="E118" s="50" t="s">
        <v>20</v>
      </c>
      <c r="F118" s="51" t="s">
        <v>14</v>
      </c>
      <c r="G118" s="52">
        <f t="shared" si="66"/>
        <v>5278118.4000000004</v>
      </c>
      <c r="H118" s="52">
        <v>0</v>
      </c>
      <c r="I118" s="52">
        <v>0</v>
      </c>
      <c r="J118" s="52">
        <v>0</v>
      </c>
      <c r="K118" s="52">
        <v>0</v>
      </c>
      <c r="L118" s="52">
        <f>L119+L120</f>
        <v>5278118.4000000004</v>
      </c>
      <c r="M118" s="52">
        <v>0</v>
      </c>
      <c r="N118" s="52">
        <v>0</v>
      </c>
      <c r="O118" s="52">
        <v>0</v>
      </c>
      <c r="P118" s="52">
        <v>0</v>
      </c>
      <c r="Q118" s="63" t="s">
        <v>82</v>
      </c>
      <c r="R118" s="53" t="s">
        <v>149</v>
      </c>
      <c r="S118" s="108"/>
      <c r="T118" s="108">
        <v>0</v>
      </c>
      <c r="U118" s="108">
        <v>0</v>
      </c>
      <c r="V118" s="108">
        <v>0</v>
      </c>
      <c r="W118" s="108">
        <v>0</v>
      </c>
      <c r="X118" s="108">
        <v>4.476</v>
      </c>
      <c r="Y118" s="108">
        <v>0</v>
      </c>
      <c r="Z118" s="109"/>
      <c r="AA118" s="110"/>
      <c r="AB118" s="109"/>
    </row>
    <row r="119" spans="1:28" ht="95.4" customHeight="1">
      <c r="A119" s="119"/>
      <c r="B119" s="70" t="s">
        <v>148</v>
      </c>
      <c r="C119" s="55"/>
      <c r="D119" s="55"/>
      <c r="E119" s="55"/>
      <c r="F119" s="51" t="s">
        <v>15</v>
      </c>
      <c r="G119" s="52">
        <f t="shared" si="66"/>
        <v>278118.40000000002</v>
      </c>
      <c r="H119" s="52">
        <v>0</v>
      </c>
      <c r="I119" s="52">
        <v>0</v>
      </c>
      <c r="J119" s="52">
        <v>0</v>
      </c>
      <c r="K119" s="52">
        <v>0</v>
      </c>
      <c r="L119" s="52">
        <v>278118.40000000002</v>
      </c>
      <c r="M119" s="52">
        <v>0</v>
      </c>
      <c r="N119" s="52">
        <v>0</v>
      </c>
      <c r="O119" s="52">
        <v>0</v>
      </c>
      <c r="P119" s="52">
        <v>0</v>
      </c>
      <c r="Q119" s="68"/>
      <c r="R119" s="56"/>
      <c r="S119" s="112"/>
      <c r="T119" s="112"/>
      <c r="U119" s="112"/>
      <c r="V119" s="112"/>
      <c r="W119" s="112"/>
      <c r="X119" s="112"/>
      <c r="Y119" s="112"/>
      <c r="Z119" s="113"/>
      <c r="AA119" s="114"/>
      <c r="AB119" s="113"/>
    </row>
    <row r="120" spans="1:28" ht="87" customHeight="1">
      <c r="A120" s="119"/>
      <c r="B120" s="73"/>
      <c r="C120" s="58"/>
      <c r="D120" s="58"/>
      <c r="E120" s="58"/>
      <c r="F120" s="51" t="s">
        <v>16</v>
      </c>
      <c r="G120" s="52">
        <f t="shared" si="66"/>
        <v>5000000</v>
      </c>
      <c r="H120" s="52">
        <v>0</v>
      </c>
      <c r="I120" s="52">
        <v>0</v>
      </c>
      <c r="J120" s="52">
        <v>0</v>
      </c>
      <c r="K120" s="52">
        <v>0</v>
      </c>
      <c r="L120" s="52">
        <v>5000000</v>
      </c>
      <c r="M120" s="52">
        <v>0</v>
      </c>
      <c r="N120" s="52">
        <v>0</v>
      </c>
      <c r="O120" s="52">
        <v>0</v>
      </c>
      <c r="P120" s="52">
        <v>0</v>
      </c>
      <c r="Q120" s="72"/>
      <c r="R120" s="60"/>
      <c r="S120" s="116"/>
      <c r="T120" s="116"/>
      <c r="U120" s="116"/>
      <c r="V120" s="116"/>
      <c r="W120" s="116"/>
      <c r="X120" s="116"/>
      <c r="Y120" s="116"/>
      <c r="Z120" s="117"/>
      <c r="AA120" s="118"/>
      <c r="AB120" s="117"/>
    </row>
    <row r="121" spans="1:28" s="13" customFormat="1" ht="39.75" customHeight="1">
      <c r="A121" s="96"/>
      <c r="B121" s="65" t="s">
        <v>169</v>
      </c>
      <c r="C121" s="63">
        <v>2018</v>
      </c>
      <c r="D121" s="63">
        <v>2026</v>
      </c>
      <c r="E121" s="63" t="s">
        <v>20</v>
      </c>
      <c r="F121" s="64" t="s">
        <v>14</v>
      </c>
      <c r="G121" s="52">
        <f t="shared" si="66"/>
        <v>655147.19999999995</v>
      </c>
      <c r="H121" s="52">
        <f>-H122+H123</f>
        <v>0</v>
      </c>
      <c r="I121" s="52">
        <f t="shared" ref="I121:K121" si="88">-I122+I123</f>
        <v>0</v>
      </c>
      <c r="J121" s="52">
        <f t="shared" si="88"/>
        <v>0</v>
      </c>
      <c r="K121" s="52">
        <f t="shared" si="88"/>
        <v>0</v>
      </c>
      <c r="L121" s="52">
        <f>L122+L123</f>
        <v>0</v>
      </c>
      <c r="M121" s="52">
        <f>M122+M123</f>
        <v>655147.19999999995</v>
      </c>
      <c r="N121" s="52">
        <f t="shared" ref="N121:P121" si="89">N122+N123</f>
        <v>0</v>
      </c>
      <c r="O121" s="52">
        <f t="shared" si="89"/>
        <v>0</v>
      </c>
      <c r="P121" s="52">
        <f t="shared" si="89"/>
        <v>0</v>
      </c>
      <c r="Q121" s="63" t="s">
        <v>197</v>
      </c>
      <c r="R121" s="71" t="s">
        <v>88</v>
      </c>
      <c r="S121" s="121"/>
      <c r="T121" s="121"/>
      <c r="U121" s="121"/>
      <c r="V121" s="121"/>
      <c r="W121" s="121"/>
      <c r="X121" s="121"/>
      <c r="Y121" s="108">
        <v>2</v>
      </c>
      <c r="Z121" s="114"/>
      <c r="AA121" s="114"/>
      <c r="AB121" s="114"/>
    </row>
    <row r="122" spans="1:28" s="13" customFormat="1" ht="112.2" customHeight="1">
      <c r="A122" s="96"/>
      <c r="B122" s="70"/>
      <c r="C122" s="68"/>
      <c r="D122" s="68"/>
      <c r="E122" s="68"/>
      <c r="F122" s="64" t="s">
        <v>15</v>
      </c>
      <c r="G122" s="52">
        <f t="shared" si="66"/>
        <v>70147.199999999997</v>
      </c>
      <c r="H122" s="52">
        <v>0</v>
      </c>
      <c r="I122" s="52">
        <v>0</v>
      </c>
      <c r="J122" s="52">
        <v>0</v>
      </c>
      <c r="K122" s="52">
        <v>0</v>
      </c>
      <c r="L122" s="52">
        <v>0</v>
      </c>
      <c r="M122" s="52">
        <v>70147.199999999997</v>
      </c>
      <c r="N122" s="52">
        <v>0</v>
      </c>
      <c r="O122" s="52">
        <v>0</v>
      </c>
      <c r="P122" s="52">
        <v>0</v>
      </c>
      <c r="Q122" s="68"/>
      <c r="R122" s="71"/>
      <c r="S122" s="121"/>
      <c r="T122" s="121"/>
      <c r="U122" s="121"/>
      <c r="V122" s="121"/>
      <c r="W122" s="121"/>
      <c r="X122" s="121"/>
      <c r="Y122" s="112"/>
      <c r="Z122" s="114"/>
      <c r="AA122" s="114"/>
      <c r="AB122" s="114"/>
    </row>
    <row r="123" spans="1:28" s="13" customFormat="1" ht="102" customHeight="1">
      <c r="A123" s="96"/>
      <c r="B123" s="70"/>
      <c r="C123" s="72"/>
      <c r="D123" s="72"/>
      <c r="E123" s="72"/>
      <c r="F123" s="64" t="s">
        <v>16</v>
      </c>
      <c r="G123" s="52">
        <f t="shared" si="66"/>
        <v>585000</v>
      </c>
      <c r="H123" s="52">
        <v>0</v>
      </c>
      <c r="I123" s="52">
        <v>0</v>
      </c>
      <c r="J123" s="52">
        <v>0</v>
      </c>
      <c r="K123" s="52">
        <v>0</v>
      </c>
      <c r="L123" s="52">
        <v>0</v>
      </c>
      <c r="M123" s="52">
        <v>585000</v>
      </c>
      <c r="N123" s="52">
        <v>0</v>
      </c>
      <c r="O123" s="52">
        <v>0</v>
      </c>
      <c r="P123" s="52">
        <v>0</v>
      </c>
      <c r="Q123" s="72"/>
      <c r="R123" s="71"/>
      <c r="S123" s="121"/>
      <c r="T123" s="121"/>
      <c r="U123" s="121"/>
      <c r="V123" s="121"/>
      <c r="W123" s="121"/>
      <c r="X123" s="121"/>
      <c r="Y123" s="116"/>
      <c r="Z123" s="114"/>
      <c r="AA123" s="114"/>
      <c r="AB123" s="114"/>
    </row>
    <row r="124" spans="1:28" s="13" customFormat="1" ht="43.95" customHeight="1">
      <c r="A124" s="96"/>
      <c r="B124" s="65" t="s">
        <v>198</v>
      </c>
      <c r="C124" s="63">
        <v>2018</v>
      </c>
      <c r="D124" s="63">
        <v>2026</v>
      </c>
      <c r="E124" s="63" t="s">
        <v>20</v>
      </c>
      <c r="F124" s="64" t="s">
        <v>14</v>
      </c>
      <c r="G124" s="52">
        <f t="shared" si="66"/>
        <v>592223.84</v>
      </c>
      <c r="H124" s="52"/>
      <c r="I124" s="52"/>
      <c r="J124" s="52"/>
      <c r="K124" s="52"/>
      <c r="L124" s="52"/>
      <c r="M124" s="52">
        <f>M125+M126</f>
        <v>192223.84</v>
      </c>
      <c r="N124" s="52">
        <f t="shared" ref="N124:P124" si="90">N125+N126</f>
        <v>400000</v>
      </c>
      <c r="O124" s="52">
        <f t="shared" si="90"/>
        <v>0</v>
      </c>
      <c r="P124" s="52">
        <f t="shared" si="90"/>
        <v>0</v>
      </c>
      <c r="Q124" s="98" t="s">
        <v>125</v>
      </c>
      <c r="R124" s="67" t="s">
        <v>161</v>
      </c>
      <c r="S124" s="122"/>
      <c r="T124" s="122"/>
      <c r="U124" s="122"/>
      <c r="V124" s="122"/>
      <c r="W124" s="122"/>
      <c r="X124" s="122"/>
      <c r="Y124" s="108">
        <v>1</v>
      </c>
      <c r="Z124" s="110"/>
      <c r="AA124" s="110"/>
      <c r="AB124" s="110"/>
    </row>
    <row r="125" spans="1:28" s="13" customFormat="1" ht="58.2" customHeight="1">
      <c r="A125" s="96"/>
      <c r="B125" s="70"/>
      <c r="C125" s="68"/>
      <c r="D125" s="68"/>
      <c r="E125" s="68"/>
      <c r="F125" s="64" t="s">
        <v>15</v>
      </c>
      <c r="G125" s="52">
        <f t="shared" si="66"/>
        <v>0</v>
      </c>
      <c r="H125" s="52"/>
      <c r="I125" s="52"/>
      <c r="J125" s="52"/>
      <c r="K125" s="52"/>
      <c r="L125" s="52"/>
      <c r="M125" s="52">
        <v>0</v>
      </c>
      <c r="N125" s="52">
        <v>0</v>
      </c>
      <c r="O125" s="52">
        <v>0</v>
      </c>
      <c r="P125" s="52">
        <v>0</v>
      </c>
      <c r="Q125" s="95"/>
      <c r="R125" s="71"/>
      <c r="S125" s="121"/>
      <c r="T125" s="121"/>
      <c r="U125" s="121"/>
      <c r="V125" s="121"/>
      <c r="W125" s="121"/>
      <c r="X125" s="121"/>
      <c r="Y125" s="112"/>
      <c r="Z125" s="114"/>
      <c r="AA125" s="114"/>
      <c r="AB125" s="114"/>
    </row>
    <row r="126" spans="1:28" s="13" customFormat="1" ht="49.2" customHeight="1">
      <c r="A126" s="96"/>
      <c r="B126" s="73"/>
      <c r="C126" s="72"/>
      <c r="D126" s="72"/>
      <c r="E126" s="72"/>
      <c r="F126" s="64" t="s">
        <v>16</v>
      </c>
      <c r="G126" s="52">
        <f t="shared" si="66"/>
        <v>592223.84</v>
      </c>
      <c r="H126" s="52"/>
      <c r="I126" s="52"/>
      <c r="J126" s="52"/>
      <c r="K126" s="52"/>
      <c r="L126" s="52"/>
      <c r="M126" s="52">
        <v>192223.84</v>
      </c>
      <c r="N126" s="52">
        <v>400000</v>
      </c>
      <c r="O126" s="52">
        <v>0</v>
      </c>
      <c r="P126" s="52">
        <v>0</v>
      </c>
      <c r="Q126" s="96"/>
      <c r="R126" s="74"/>
      <c r="S126" s="123"/>
      <c r="T126" s="123"/>
      <c r="U126" s="123"/>
      <c r="V126" s="123"/>
      <c r="W126" s="123"/>
      <c r="X126" s="123"/>
      <c r="Y126" s="116"/>
      <c r="Z126" s="118"/>
      <c r="AA126" s="118"/>
      <c r="AB126" s="118"/>
    </row>
    <row r="127" spans="1:28" s="13" customFormat="1" ht="49.2" customHeight="1">
      <c r="A127" s="63"/>
      <c r="B127" s="120" t="s">
        <v>208</v>
      </c>
      <c r="C127" s="63">
        <v>2025</v>
      </c>
      <c r="D127" s="50">
        <v>2027</v>
      </c>
      <c r="E127" s="63" t="s">
        <v>20</v>
      </c>
      <c r="F127" s="64" t="s">
        <v>14</v>
      </c>
      <c r="G127" s="52">
        <f t="shared" si="66"/>
        <v>701875.95</v>
      </c>
      <c r="H127" s="52"/>
      <c r="I127" s="52"/>
      <c r="J127" s="52"/>
      <c r="K127" s="52"/>
      <c r="L127" s="52"/>
      <c r="M127" s="52"/>
      <c r="N127" s="52"/>
      <c r="O127" s="52">
        <f>O128+O129</f>
        <v>701875.95</v>
      </c>
      <c r="P127" s="52"/>
      <c r="Q127" s="63" t="s">
        <v>82</v>
      </c>
      <c r="R127" s="53" t="s">
        <v>209</v>
      </c>
      <c r="T127" s="121"/>
      <c r="U127" s="121"/>
      <c r="V127" s="121"/>
      <c r="W127" s="121"/>
      <c r="X127" s="121"/>
      <c r="Y127" s="121"/>
      <c r="Z127" s="121"/>
      <c r="AA127" s="114"/>
      <c r="AB127" s="114"/>
    </row>
    <row r="128" spans="1:28" s="13" customFormat="1" ht="49.2" customHeight="1">
      <c r="A128" s="68"/>
      <c r="B128" s="70" t="s">
        <v>210</v>
      </c>
      <c r="C128" s="68"/>
      <c r="D128" s="55"/>
      <c r="E128" s="68"/>
      <c r="F128" s="64" t="s">
        <v>15</v>
      </c>
      <c r="G128" s="52">
        <f t="shared" si="66"/>
        <v>701875.95</v>
      </c>
      <c r="H128" s="52"/>
      <c r="I128" s="52"/>
      <c r="J128" s="52"/>
      <c r="K128" s="52"/>
      <c r="L128" s="52"/>
      <c r="M128" s="52"/>
      <c r="N128" s="52"/>
      <c r="O128" s="52">
        <v>701875.95</v>
      </c>
      <c r="P128" s="52"/>
      <c r="Q128" s="68"/>
      <c r="R128" s="56"/>
      <c r="T128" s="121"/>
      <c r="U128" s="121"/>
      <c r="V128" s="121"/>
      <c r="W128" s="121"/>
      <c r="X128" s="121"/>
      <c r="Y128" s="121"/>
      <c r="Z128" s="121"/>
      <c r="AA128" s="114"/>
      <c r="AB128" s="114"/>
    </row>
    <row r="129" spans="1:28" s="13" customFormat="1" ht="99.6" customHeight="1">
      <c r="A129" s="72"/>
      <c r="B129" s="73"/>
      <c r="C129" s="72"/>
      <c r="D129" s="58"/>
      <c r="E129" s="72"/>
      <c r="F129" s="64" t="s">
        <v>16</v>
      </c>
      <c r="G129" s="52">
        <f t="shared" si="66"/>
        <v>0</v>
      </c>
      <c r="H129" s="52"/>
      <c r="I129" s="52"/>
      <c r="J129" s="52"/>
      <c r="K129" s="52"/>
      <c r="L129" s="52"/>
      <c r="M129" s="52"/>
      <c r="N129" s="52"/>
      <c r="O129" s="52">
        <v>0</v>
      </c>
      <c r="P129" s="52"/>
      <c r="Q129" s="72"/>
      <c r="R129" s="60"/>
      <c r="T129" s="121"/>
      <c r="U129" s="121"/>
      <c r="V129" s="121"/>
      <c r="W129" s="121"/>
      <c r="X129" s="121"/>
      <c r="Y129" s="121"/>
      <c r="Z129" s="121"/>
      <c r="AA129" s="114"/>
      <c r="AB129" s="114"/>
    </row>
    <row r="130" spans="1:28" s="13" customFormat="1" ht="53.25" customHeight="1">
      <c r="A130" s="50"/>
      <c r="B130" s="120" t="s">
        <v>114</v>
      </c>
      <c r="C130" s="50">
        <v>2022</v>
      </c>
      <c r="D130" s="50">
        <v>2026</v>
      </c>
      <c r="E130" s="50" t="s">
        <v>20</v>
      </c>
      <c r="F130" s="51" t="s">
        <v>14</v>
      </c>
      <c r="G130" s="52">
        <f t="shared" si="66"/>
        <v>28776</v>
      </c>
      <c r="H130" s="52">
        <f>H131+H132</f>
        <v>28776</v>
      </c>
      <c r="I130" s="52">
        <f t="shared" ref="I130:P130" si="91">I131+I132</f>
        <v>0</v>
      </c>
      <c r="J130" s="52">
        <f t="shared" si="91"/>
        <v>0</v>
      </c>
      <c r="K130" s="52">
        <f t="shared" si="91"/>
        <v>0</v>
      </c>
      <c r="L130" s="52">
        <f t="shared" si="91"/>
        <v>0</v>
      </c>
      <c r="M130" s="52">
        <f t="shared" si="91"/>
        <v>0</v>
      </c>
      <c r="N130" s="52">
        <f t="shared" si="91"/>
        <v>0</v>
      </c>
      <c r="O130" s="52">
        <f t="shared" si="91"/>
        <v>0</v>
      </c>
      <c r="P130" s="52">
        <f t="shared" si="91"/>
        <v>0</v>
      </c>
      <c r="Q130" s="24" t="s">
        <v>12</v>
      </c>
      <c r="R130" s="24" t="s">
        <v>12</v>
      </c>
      <c r="S130" s="24" t="s">
        <v>12</v>
      </c>
      <c r="T130" s="53" t="s">
        <v>12</v>
      </c>
      <c r="U130" s="53" t="s">
        <v>12</v>
      </c>
      <c r="V130" s="53" t="s">
        <v>12</v>
      </c>
      <c r="W130" s="53" t="s">
        <v>12</v>
      </c>
      <c r="X130" s="53" t="s">
        <v>12</v>
      </c>
      <c r="Y130" s="24" t="s">
        <v>12</v>
      </c>
      <c r="Z130" s="24" t="s">
        <v>12</v>
      </c>
      <c r="AA130" s="24" t="s">
        <v>12</v>
      </c>
      <c r="AB130" s="24" t="s">
        <v>12</v>
      </c>
    </row>
    <row r="131" spans="1:28" s="13" customFormat="1" ht="53.25" customHeight="1">
      <c r="A131" s="55"/>
      <c r="B131" s="70" t="s">
        <v>194</v>
      </c>
      <c r="C131" s="55"/>
      <c r="D131" s="55"/>
      <c r="E131" s="55"/>
      <c r="F131" s="51" t="s">
        <v>15</v>
      </c>
      <c r="G131" s="52">
        <f t="shared" si="66"/>
        <v>28776</v>
      </c>
      <c r="H131" s="52">
        <f>H134</f>
        <v>28776</v>
      </c>
      <c r="I131" s="52">
        <f t="shared" ref="I131:P131" si="92">I134</f>
        <v>0</v>
      </c>
      <c r="J131" s="52">
        <f t="shared" si="92"/>
        <v>0</v>
      </c>
      <c r="K131" s="52">
        <f t="shared" si="92"/>
        <v>0</v>
      </c>
      <c r="L131" s="52">
        <f t="shared" si="92"/>
        <v>0</v>
      </c>
      <c r="M131" s="52">
        <f t="shared" si="92"/>
        <v>0</v>
      </c>
      <c r="N131" s="52">
        <f t="shared" si="92"/>
        <v>0</v>
      </c>
      <c r="O131" s="52">
        <f t="shared" si="92"/>
        <v>0</v>
      </c>
      <c r="P131" s="52">
        <f t="shared" si="92"/>
        <v>0</v>
      </c>
      <c r="Q131" s="28"/>
      <c r="R131" s="28"/>
      <c r="S131" s="28"/>
      <c r="T131" s="56"/>
      <c r="U131" s="56"/>
      <c r="V131" s="56"/>
      <c r="W131" s="56"/>
      <c r="X131" s="56"/>
      <c r="Y131" s="28"/>
      <c r="Z131" s="28"/>
      <c r="AA131" s="28"/>
      <c r="AB131" s="28"/>
    </row>
    <row r="132" spans="1:28" s="13" customFormat="1" ht="66" customHeight="1">
      <c r="A132" s="58"/>
      <c r="B132" s="73"/>
      <c r="C132" s="58"/>
      <c r="D132" s="58"/>
      <c r="E132" s="58"/>
      <c r="F132" s="51" t="s">
        <v>16</v>
      </c>
      <c r="G132" s="52">
        <f t="shared" si="66"/>
        <v>0</v>
      </c>
      <c r="H132" s="52">
        <f>H135</f>
        <v>0</v>
      </c>
      <c r="I132" s="52">
        <f t="shared" ref="I132:P132" si="93">I135</f>
        <v>0</v>
      </c>
      <c r="J132" s="52">
        <f t="shared" si="93"/>
        <v>0</v>
      </c>
      <c r="K132" s="52">
        <f t="shared" si="93"/>
        <v>0</v>
      </c>
      <c r="L132" s="52">
        <f t="shared" si="93"/>
        <v>0</v>
      </c>
      <c r="M132" s="52">
        <f t="shared" si="93"/>
        <v>0</v>
      </c>
      <c r="N132" s="52">
        <f t="shared" si="93"/>
        <v>0</v>
      </c>
      <c r="O132" s="52">
        <f t="shared" si="93"/>
        <v>0</v>
      </c>
      <c r="P132" s="52">
        <f t="shared" si="93"/>
        <v>0</v>
      </c>
      <c r="Q132" s="59"/>
      <c r="R132" s="59"/>
      <c r="S132" s="59"/>
      <c r="T132" s="60"/>
      <c r="U132" s="60"/>
      <c r="V132" s="60"/>
      <c r="W132" s="60"/>
      <c r="X132" s="60"/>
      <c r="Y132" s="59"/>
      <c r="Z132" s="59"/>
      <c r="AA132" s="59"/>
      <c r="AB132" s="59"/>
    </row>
    <row r="133" spans="1:28" ht="33.75" customHeight="1">
      <c r="A133" s="48"/>
      <c r="B133" s="49" t="s">
        <v>23</v>
      </c>
      <c r="C133" s="50">
        <v>2018</v>
      </c>
      <c r="D133" s="50">
        <v>2026</v>
      </c>
      <c r="E133" s="50" t="s">
        <v>20</v>
      </c>
      <c r="F133" s="51" t="s">
        <v>14</v>
      </c>
      <c r="G133" s="52">
        <f t="shared" si="66"/>
        <v>28776</v>
      </c>
      <c r="H133" s="52">
        <f t="shared" ref="H133:H135" si="94">SUM(H136)</f>
        <v>28776</v>
      </c>
      <c r="I133" s="52">
        <f t="shared" ref="I133:L133" si="95">SUM(I136)</f>
        <v>0</v>
      </c>
      <c r="J133" s="52">
        <f t="shared" si="95"/>
        <v>0</v>
      </c>
      <c r="K133" s="52">
        <f t="shared" si="95"/>
        <v>0</v>
      </c>
      <c r="L133" s="52">
        <f t="shared" si="95"/>
        <v>0</v>
      </c>
      <c r="M133" s="52">
        <f>M134+M135</f>
        <v>0</v>
      </c>
      <c r="N133" s="52">
        <f t="shared" ref="N133:P133" si="96">N134+N135</f>
        <v>0</v>
      </c>
      <c r="O133" s="52">
        <f t="shared" si="96"/>
        <v>0</v>
      </c>
      <c r="P133" s="52">
        <f t="shared" si="96"/>
        <v>0</v>
      </c>
      <c r="Q133" s="24" t="s">
        <v>12</v>
      </c>
      <c r="R133" s="24" t="s">
        <v>12</v>
      </c>
      <c r="S133" s="24" t="s">
        <v>12</v>
      </c>
      <c r="T133" s="53" t="s">
        <v>12</v>
      </c>
      <c r="U133" s="53" t="s">
        <v>12</v>
      </c>
      <c r="V133" s="53" t="s">
        <v>12</v>
      </c>
      <c r="W133" s="53" t="s">
        <v>12</v>
      </c>
      <c r="X133" s="53" t="s">
        <v>12</v>
      </c>
      <c r="Y133" s="24" t="s">
        <v>12</v>
      </c>
      <c r="Z133" s="24" t="s">
        <v>12</v>
      </c>
      <c r="AA133" s="24" t="s">
        <v>12</v>
      </c>
      <c r="AB133" s="24" t="s">
        <v>12</v>
      </c>
    </row>
    <row r="134" spans="1:28" ht="33.75" customHeight="1">
      <c r="A134" s="48"/>
      <c r="B134" s="54" t="s">
        <v>40</v>
      </c>
      <c r="C134" s="55"/>
      <c r="D134" s="55"/>
      <c r="E134" s="55"/>
      <c r="F134" s="51" t="s">
        <v>15</v>
      </c>
      <c r="G134" s="52">
        <f t="shared" si="66"/>
        <v>28776</v>
      </c>
      <c r="H134" s="52">
        <f t="shared" si="94"/>
        <v>28776</v>
      </c>
      <c r="I134" s="52">
        <f t="shared" ref="I134:L134" si="97">SUM(I137)</f>
        <v>0</v>
      </c>
      <c r="J134" s="52">
        <f t="shared" si="97"/>
        <v>0</v>
      </c>
      <c r="K134" s="52">
        <f t="shared" si="97"/>
        <v>0</v>
      </c>
      <c r="L134" s="52">
        <f t="shared" si="97"/>
        <v>0</v>
      </c>
      <c r="M134" s="52">
        <f>M137</f>
        <v>0</v>
      </c>
      <c r="N134" s="52">
        <f t="shared" ref="N134:P134" si="98">N137</f>
        <v>0</v>
      </c>
      <c r="O134" s="52">
        <f t="shared" si="98"/>
        <v>0</v>
      </c>
      <c r="P134" s="52">
        <f t="shared" si="98"/>
        <v>0</v>
      </c>
      <c r="Q134" s="28"/>
      <c r="R134" s="28"/>
      <c r="S134" s="28"/>
      <c r="T134" s="56"/>
      <c r="U134" s="56"/>
      <c r="V134" s="56"/>
      <c r="W134" s="56"/>
      <c r="X134" s="56"/>
      <c r="Y134" s="28"/>
      <c r="Z134" s="28"/>
      <c r="AA134" s="28"/>
      <c r="AB134" s="28"/>
    </row>
    <row r="135" spans="1:28" ht="63.75" customHeight="1">
      <c r="A135" s="48"/>
      <c r="B135" s="57"/>
      <c r="C135" s="58"/>
      <c r="D135" s="58"/>
      <c r="E135" s="58"/>
      <c r="F135" s="51" t="s">
        <v>16</v>
      </c>
      <c r="G135" s="52">
        <f t="shared" si="66"/>
        <v>0</v>
      </c>
      <c r="H135" s="52">
        <f t="shared" si="94"/>
        <v>0</v>
      </c>
      <c r="I135" s="52">
        <f t="shared" ref="I135:L135" si="99">SUM(I138)</f>
        <v>0</v>
      </c>
      <c r="J135" s="52">
        <f t="shared" si="99"/>
        <v>0</v>
      </c>
      <c r="K135" s="52">
        <f t="shared" si="99"/>
        <v>0</v>
      </c>
      <c r="L135" s="52">
        <f t="shared" si="99"/>
        <v>0</v>
      </c>
      <c r="M135" s="52">
        <f>M138</f>
        <v>0</v>
      </c>
      <c r="N135" s="52">
        <f t="shared" ref="N135:P135" si="100">N138</f>
        <v>0</v>
      </c>
      <c r="O135" s="52">
        <f t="shared" si="100"/>
        <v>0</v>
      </c>
      <c r="P135" s="52">
        <f t="shared" si="100"/>
        <v>0</v>
      </c>
      <c r="Q135" s="59"/>
      <c r="R135" s="59"/>
      <c r="S135" s="59"/>
      <c r="T135" s="60"/>
      <c r="U135" s="60"/>
      <c r="V135" s="60"/>
      <c r="W135" s="60"/>
      <c r="X135" s="60"/>
      <c r="Y135" s="59"/>
      <c r="Z135" s="59"/>
      <c r="AA135" s="59"/>
      <c r="AB135" s="59"/>
    </row>
    <row r="136" spans="1:28" ht="33.75" customHeight="1">
      <c r="A136" s="50"/>
      <c r="B136" s="49" t="s">
        <v>24</v>
      </c>
      <c r="C136" s="50">
        <v>2018</v>
      </c>
      <c r="D136" s="50">
        <v>2026</v>
      </c>
      <c r="E136" s="50" t="s">
        <v>20</v>
      </c>
      <c r="F136" s="51" t="s">
        <v>14</v>
      </c>
      <c r="G136" s="52">
        <f t="shared" si="66"/>
        <v>28776</v>
      </c>
      <c r="H136" s="69">
        <f t="shared" ref="H136:M136" si="101">SUM(H137:H138)</f>
        <v>28776</v>
      </c>
      <c r="I136" s="69">
        <f t="shared" ref="I136:K136" si="102">SUM(I137:I138)</f>
        <v>0</v>
      </c>
      <c r="J136" s="69">
        <f t="shared" si="102"/>
        <v>0</v>
      </c>
      <c r="K136" s="69">
        <f t="shared" si="102"/>
        <v>0</v>
      </c>
      <c r="L136" s="69">
        <f t="shared" si="101"/>
        <v>0</v>
      </c>
      <c r="M136" s="69">
        <f t="shared" si="101"/>
        <v>0</v>
      </c>
      <c r="N136" s="69">
        <f t="shared" ref="N136:P136" si="103">SUM(N137:N138)</f>
        <v>0</v>
      </c>
      <c r="O136" s="69">
        <f t="shared" si="103"/>
        <v>0</v>
      </c>
      <c r="P136" s="69">
        <f t="shared" si="103"/>
        <v>0</v>
      </c>
      <c r="Q136" s="70" t="s">
        <v>61</v>
      </c>
      <c r="R136" s="24" t="s">
        <v>88</v>
      </c>
      <c r="S136" s="24">
        <v>1</v>
      </c>
      <c r="T136" s="53">
        <v>1</v>
      </c>
      <c r="U136" s="53">
        <v>0</v>
      </c>
      <c r="V136" s="53">
        <v>0</v>
      </c>
      <c r="W136" s="53">
        <v>0</v>
      </c>
      <c r="X136" s="53">
        <v>0</v>
      </c>
      <c r="Y136" s="24">
        <v>0</v>
      </c>
      <c r="Z136" s="24"/>
      <c r="AA136" s="76"/>
      <c r="AB136" s="24"/>
    </row>
    <row r="137" spans="1:28" ht="41.25" customHeight="1">
      <c r="A137" s="55"/>
      <c r="B137" s="54" t="s">
        <v>41</v>
      </c>
      <c r="C137" s="55"/>
      <c r="D137" s="55"/>
      <c r="E137" s="55"/>
      <c r="F137" s="51" t="s">
        <v>15</v>
      </c>
      <c r="G137" s="52">
        <f t="shared" si="66"/>
        <v>28776</v>
      </c>
      <c r="H137" s="69">
        <v>28776</v>
      </c>
      <c r="I137" s="69">
        <v>0</v>
      </c>
      <c r="J137" s="69">
        <v>0</v>
      </c>
      <c r="K137" s="69">
        <v>0</v>
      </c>
      <c r="L137" s="69">
        <v>0</v>
      </c>
      <c r="M137" s="69">
        <v>0</v>
      </c>
      <c r="N137" s="69">
        <v>0</v>
      </c>
      <c r="O137" s="69">
        <v>0</v>
      </c>
      <c r="P137" s="69">
        <v>0</v>
      </c>
      <c r="Q137" s="70"/>
      <c r="R137" s="28"/>
      <c r="S137" s="28"/>
      <c r="T137" s="56"/>
      <c r="U137" s="56"/>
      <c r="V137" s="56"/>
      <c r="W137" s="56"/>
      <c r="X137" s="56"/>
      <c r="Y137" s="28"/>
      <c r="Z137" s="28"/>
      <c r="AA137" s="77"/>
      <c r="AB137" s="28"/>
    </row>
    <row r="138" spans="1:28" ht="43.5" customHeight="1">
      <c r="A138" s="58"/>
      <c r="B138" s="57"/>
      <c r="C138" s="58"/>
      <c r="D138" s="58"/>
      <c r="E138" s="58"/>
      <c r="F138" s="51" t="s">
        <v>16</v>
      </c>
      <c r="G138" s="52">
        <f t="shared" si="66"/>
        <v>0</v>
      </c>
      <c r="H138" s="69">
        <v>0</v>
      </c>
      <c r="I138" s="69">
        <v>0</v>
      </c>
      <c r="J138" s="69">
        <v>0</v>
      </c>
      <c r="K138" s="69">
        <v>0</v>
      </c>
      <c r="L138" s="69">
        <v>0</v>
      </c>
      <c r="M138" s="69">
        <v>0</v>
      </c>
      <c r="N138" s="69">
        <v>0</v>
      </c>
      <c r="O138" s="69">
        <v>0</v>
      </c>
      <c r="P138" s="69">
        <v>0</v>
      </c>
      <c r="Q138" s="73"/>
      <c r="R138" s="59"/>
      <c r="S138" s="59"/>
      <c r="T138" s="60"/>
      <c r="U138" s="60"/>
      <c r="V138" s="60"/>
      <c r="W138" s="60"/>
      <c r="X138" s="60"/>
      <c r="Y138" s="59"/>
      <c r="Z138" s="59"/>
      <c r="AA138" s="78"/>
      <c r="AB138" s="59"/>
    </row>
    <row r="139" spans="1:28" ht="43.5" customHeight="1">
      <c r="A139" s="50"/>
      <c r="B139" s="120" t="s">
        <v>156</v>
      </c>
      <c r="C139" s="50">
        <v>2022</v>
      </c>
      <c r="D139" s="50">
        <v>2026</v>
      </c>
      <c r="E139" s="50" t="s">
        <v>20</v>
      </c>
      <c r="F139" s="51" t="s">
        <v>14</v>
      </c>
      <c r="G139" s="52">
        <f t="shared" si="66"/>
        <v>1541849.1</v>
      </c>
      <c r="H139" s="69">
        <v>0</v>
      </c>
      <c r="I139" s="69">
        <v>0</v>
      </c>
      <c r="J139" s="69">
        <v>0</v>
      </c>
      <c r="K139" s="69">
        <v>0</v>
      </c>
      <c r="L139" s="69">
        <f>L140+L141</f>
        <v>1541849.1</v>
      </c>
      <c r="M139" s="69">
        <v>0</v>
      </c>
      <c r="N139" s="69">
        <v>0</v>
      </c>
      <c r="O139" s="69">
        <v>0</v>
      </c>
      <c r="P139" s="69">
        <v>0</v>
      </c>
      <c r="Q139" s="53" t="s">
        <v>12</v>
      </c>
      <c r="R139" s="24" t="s">
        <v>12</v>
      </c>
      <c r="S139" s="24" t="s">
        <v>12</v>
      </c>
      <c r="T139" s="53" t="s">
        <v>12</v>
      </c>
      <c r="U139" s="53" t="s">
        <v>12</v>
      </c>
      <c r="V139" s="53" t="s">
        <v>12</v>
      </c>
      <c r="W139" s="53" t="s">
        <v>12</v>
      </c>
      <c r="X139" s="53" t="s">
        <v>12</v>
      </c>
      <c r="Y139" s="53" t="s">
        <v>12</v>
      </c>
      <c r="Z139" s="53" t="s">
        <v>12</v>
      </c>
      <c r="AA139" s="53" t="s">
        <v>12</v>
      </c>
      <c r="AB139" s="53" t="s">
        <v>12</v>
      </c>
    </row>
    <row r="140" spans="1:28" ht="43.5" customHeight="1">
      <c r="A140" s="55"/>
      <c r="B140" s="70" t="s">
        <v>192</v>
      </c>
      <c r="C140" s="55"/>
      <c r="D140" s="55"/>
      <c r="E140" s="55"/>
      <c r="F140" s="51" t="s">
        <v>15</v>
      </c>
      <c r="G140" s="52">
        <f t="shared" si="66"/>
        <v>0</v>
      </c>
      <c r="H140" s="69">
        <v>0</v>
      </c>
      <c r="I140" s="69">
        <v>0</v>
      </c>
      <c r="J140" s="69">
        <v>0</v>
      </c>
      <c r="K140" s="69">
        <v>0</v>
      </c>
      <c r="L140" s="69">
        <f>L143</f>
        <v>0</v>
      </c>
      <c r="M140" s="69">
        <v>0</v>
      </c>
      <c r="N140" s="69">
        <v>0</v>
      </c>
      <c r="O140" s="69">
        <v>0</v>
      </c>
      <c r="P140" s="69">
        <v>0</v>
      </c>
      <c r="Q140" s="56"/>
      <c r="R140" s="28"/>
      <c r="S140" s="28"/>
      <c r="T140" s="56"/>
      <c r="U140" s="56"/>
      <c r="V140" s="56"/>
      <c r="W140" s="56"/>
      <c r="X140" s="56"/>
      <c r="Y140" s="56"/>
      <c r="Z140" s="56"/>
      <c r="AA140" s="56"/>
      <c r="AB140" s="56"/>
    </row>
    <row r="141" spans="1:28" ht="88.95" customHeight="1">
      <c r="A141" s="58"/>
      <c r="B141" s="73"/>
      <c r="C141" s="58"/>
      <c r="D141" s="58"/>
      <c r="E141" s="58"/>
      <c r="F141" s="51" t="s">
        <v>16</v>
      </c>
      <c r="G141" s="52">
        <f t="shared" si="66"/>
        <v>1541849.1</v>
      </c>
      <c r="H141" s="69">
        <v>0</v>
      </c>
      <c r="I141" s="69">
        <v>0</v>
      </c>
      <c r="J141" s="69">
        <v>0</v>
      </c>
      <c r="K141" s="69">
        <v>0</v>
      </c>
      <c r="L141" s="69">
        <f>L144</f>
        <v>1541849.1</v>
      </c>
      <c r="M141" s="69">
        <v>0</v>
      </c>
      <c r="N141" s="69">
        <v>0</v>
      </c>
      <c r="O141" s="69">
        <v>0</v>
      </c>
      <c r="P141" s="69">
        <v>0</v>
      </c>
      <c r="Q141" s="60"/>
      <c r="R141" s="59"/>
      <c r="S141" s="59"/>
      <c r="T141" s="60"/>
      <c r="U141" s="60"/>
      <c r="V141" s="60"/>
      <c r="W141" s="60"/>
      <c r="X141" s="60"/>
      <c r="Y141" s="60"/>
      <c r="Z141" s="60"/>
      <c r="AA141" s="60"/>
      <c r="AB141" s="60"/>
    </row>
    <row r="142" spans="1:28" ht="35.4" customHeight="1">
      <c r="A142" s="50"/>
      <c r="B142" s="85" t="s">
        <v>152</v>
      </c>
      <c r="C142" s="50">
        <v>2022</v>
      </c>
      <c r="D142" s="50">
        <v>2026</v>
      </c>
      <c r="E142" s="50" t="s">
        <v>20</v>
      </c>
      <c r="F142" s="51" t="s">
        <v>14</v>
      </c>
      <c r="G142" s="52">
        <f t="shared" si="66"/>
        <v>1541849.1</v>
      </c>
      <c r="H142" s="69">
        <v>0</v>
      </c>
      <c r="I142" s="69">
        <v>0</v>
      </c>
      <c r="J142" s="69">
        <v>0</v>
      </c>
      <c r="K142" s="69">
        <v>0</v>
      </c>
      <c r="L142" s="69">
        <f>L143+L144</f>
        <v>1541849.1</v>
      </c>
      <c r="M142" s="69">
        <v>0</v>
      </c>
      <c r="N142" s="69">
        <v>0</v>
      </c>
      <c r="O142" s="69">
        <v>0</v>
      </c>
      <c r="P142" s="69">
        <v>0</v>
      </c>
      <c r="Q142" s="63" t="s">
        <v>12</v>
      </c>
      <c r="R142" s="63" t="s">
        <v>12</v>
      </c>
      <c r="S142" s="63" t="s">
        <v>12</v>
      </c>
      <c r="T142" s="63" t="s">
        <v>12</v>
      </c>
      <c r="U142" s="63" t="s">
        <v>12</v>
      </c>
      <c r="V142" s="63" t="s">
        <v>12</v>
      </c>
      <c r="W142" s="63" t="s">
        <v>12</v>
      </c>
      <c r="X142" s="63" t="s">
        <v>12</v>
      </c>
      <c r="Y142" s="63" t="s">
        <v>12</v>
      </c>
      <c r="Z142" s="63" t="s">
        <v>12</v>
      </c>
      <c r="AA142" s="63" t="s">
        <v>12</v>
      </c>
      <c r="AB142" s="63" t="s">
        <v>12</v>
      </c>
    </row>
    <row r="143" spans="1:28" ht="63.6" customHeight="1">
      <c r="A143" s="55"/>
      <c r="B143" s="120" t="s">
        <v>153</v>
      </c>
      <c r="C143" s="55"/>
      <c r="D143" s="55"/>
      <c r="E143" s="55"/>
      <c r="F143" s="51" t="s">
        <v>15</v>
      </c>
      <c r="G143" s="52">
        <f t="shared" si="66"/>
        <v>0</v>
      </c>
      <c r="H143" s="69">
        <v>0</v>
      </c>
      <c r="I143" s="69">
        <v>0</v>
      </c>
      <c r="J143" s="69">
        <v>0</v>
      </c>
      <c r="K143" s="69">
        <v>0</v>
      </c>
      <c r="L143" s="69">
        <f>L146</f>
        <v>0</v>
      </c>
      <c r="M143" s="69">
        <v>0</v>
      </c>
      <c r="N143" s="69">
        <v>0</v>
      </c>
      <c r="O143" s="69">
        <v>0</v>
      </c>
      <c r="P143" s="69">
        <v>0</v>
      </c>
      <c r="Q143" s="68"/>
      <c r="R143" s="68"/>
      <c r="S143" s="68"/>
      <c r="T143" s="68"/>
      <c r="U143" s="68"/>
      <c r="V143" s="68"/>
      <c r="W143" s="68"/>
      <c r="X143" s="68"/>
      <c r="Y143" s="68"/>
      <c r="Z143" s="68"/>
      <c r="AA143" s="68"/>
      <c r="AB143" s="68"/>
    </row>
    <row r="144" spans="1:28" ht="48.6" customHeight="1">
      <c r="A144" s="58"/>
      <c r="B144" s="120"/>
      <c r="C144" s="58"/>
      <c r="D144" s="58"/>
      <c r="E144" s="58"/>
      <c r="F144" s="51" t="s">
        <v>16</v>
      </c>
      <c r="G144" s="52">
        <f t="shared" si="66"/>
        <v>1541849.1</v>
      </c>
      <c r="H144" s="69">
        <v>0</v>
      </c>
      <c r="I144" s="69">
        <v>0</v>
      </c>
      <c r="J144" s="69">
        <v>0</v>
      </c>
      <c r="K144" s="69">
        <v>0</v>
      </c>
      <c r="L144" s="69">
        <f>L147</f>
        <v>1541849.1</v>
      </c>
      <c r="M144" s="69">
        <v>0</v>
      </c>
      <c r="N144" s="69">
        <v>0</v>
      </c>
      <c r="O144" s="69">
        <v>0</v>
      </c>
      <c r="P144" s="69">
        <v>0</v>
      </c>
      <c r="Q144" s="72"/>
      <c r="R144" s="72"/>
      <c r="S144" s="72"/>
      <c r="T144" s="72"/>
      <c r="U144" s="72"/>
      <c r="V144" s="72"/>
      <c r="W144" s="72"/>
      <c r="X144" s="72"/>
      <c r="Y144" s="72"/>
      <c r="Z144" s="72"/>
      <c r="AA144" s="72"/>
      <c r="AB144" s="72"/>
    </row>
    <row r="145" spans="1:28" ht="48.6" customHeight="1">
      <c r="A145" s="50"/>
      <c r="B145" s="85" t="s">
        <v>24</v>
      </c>
      <c r="C145" s="50">
        <v>2022</v>
      </c>
      <c r="D145" s="50">
        <v>2026</v>
      </c>
      <c r="E145" s="50" t="s">
        <v>20</v>
      </c>
      <c r="F145" s="51" t="s">
        <v>14</v>
      </c>
      <c r="G145" s="52">
        <f t="shared" si="66"/>
        <v>1541849.1</v>
      </c>
      <c r="H145" s="69">
        <v>0</v>
      </c>
      <c r="I145" s="69">
        <v>0</v>
      </c>
      <c r="J145" s="69">
        <v>0</v>
      </c>
      <c r="K145" s="69">
        <v>0</v>
      </c>
      <c r="L145" s="69">
        <f>L146+L147</f>
        <v>1541849.1</v>
      </c>
      <c r="M145" s="69">
        <v>0</v>
      </c>
      <c r="N145" s="69">
        <v>0</v>
      </c>
      <c r="O145" s="69">
        <v>0</v>
      </c>
      <c r="P145" s="69">
        <v>0</v>
      </c>
      <c r="Q145" s="65" t="s">
        <v>155</v>
      </c>
      <c r="R145" s="24" t="s">
        <v>151</v>
      </c>
      <c r="S145" s="77"/>
      <c r="T145" s="71"/>
      <c r="U145" s="71"/>
      <c r="V145" s="71"/>
      <c r="W145" s="71"/>
      <c r="X145" s="53">
        <v>1560</v>
      </c>
      <c r="Y145" s="77"/>
      <c r="Z145" s="77"/>
      <c r="AA145" s="77"/>
      <c r="AB145" s="77"/>
    </row>
    <row r="146" spans="1:28" ht="79.95" customHeight="1">
      <c r="A146" s="55"/>
      <c r="B146" s="70" t="s">
        <v>154</v>
      </c>
      <c r="C146" s="55"/>
      <c r="D146" s="55"/>
      <c r="E146" s="55"/>
      <c r="F146" s="51" t="s">
        <v>15</v>
      </c>
      <c r="G146" s="52">
        <f t="shared" si="66"/>
        <v>0</v>
      </c>
      <c r="H146" s="69">
        <v>0</v>
      </c>
      <c r="I146" s="69">
        <v>0</v>
      </c>
      <c r="J146" s="69">
        <v>0</v>
      </c>
      <c r="K146" s="69">
        <v>0</v>
      </c>
      <c r="L146" s="69">
        <v>0</v>
      </c>
      <c r="M146" s="69">
        <v>0</v>
      </c>
      <c r="N146" s="69">
        <v>0</v>
      </c>
      <c r="O146" s="69">
        <v>0</v>
      </c>
      <c r="P146" s="69">
        <v>0</v>
      </c>
      <c r="Q146" s="70"/>
      <c r="R146" s="28"/>
      <c r="S146" s="77">
        <v>0</v>
      </c>
      <c r="T146" s="71">
        <v>0</v>
      </c>
      <c r="U146" s="71">
        <v>0</v>
      </c>
      <c r="V146" s="71">
        <v>0</v>
      </c>
      <c r="W146" s="71">
        <v>0</v>
      </c>
      <c r="X146" s="56"/>
      <c r="Y146" s="77">
        <v>0</v>
      </c>
      <c r="Z146" s="77">
        <v>0</v>
      </c>
      <c r="AA146" s="77"/>
      <c r="AB146" s="77"/>
    </row>
    <row r="147" spans="1:28" ht="57.6" customHeight="1">
      <c r="A147" s="58"/>
      <c r="B147" s="73"/>
      <c r="C147" s="58"/>
      <c r="D147" s="58"/>
      <c r="E147" s="58"/>
      <c r="F147" s="51" t="s">
        <v>16</v>
      </c>
      <c r="G147" s="52">
        <f t="shared" si="66"/>
        <v>1541849.1</v>
      </c>
      <c r="H147" s="69">
        <v>0</v>
      </c>
      <c r="I147" s="69">
        <v>0</v>
      </c>
      <c r="J147" s="69">
        <v>0</v>
      </c>
      <c r="K147" s="69">
        <v>0</v>
      </c>
      <c r="L147" s="69">
        <v>1541849.1</v>
      </c>
      <c r="M147" s="69">
        <v>0</v>
      </c>
      <c r="N147" s="69">
        <v>0</v>
      </c>
      <c r="O147" s="69">
        <v>0</v>
      </c>
      <c r="P147" s="69">
        <v>0</v>
      </c>
      <c r="Q147" s="73"/>
      <c r="R147" s="59"/>
      <c r="S147" s="78"/>
      <c r="T147" s="74"/>
      <c r="U147" s="74"/>
      <c r="V147" s="74"/>
      <c r="W147" s="74"/>
      <c r="X147" s="60"/>
      <c r="Y147" s="78"/>
      <c r="Z147" s="78"/>
      <c r="AA147" s="78"/>
      <c r="AB147" s="78"/>
    </row>
    <row r="148" spans="1:28" ht="41.4" customHeight="1">
      <c r="A148" s="50"/>
      <c r="B148" s="124" t="s">
        <v>23</v>
      </c>
      <c r="C148" s="50">
        <v>2018</v>
      </c>
      <c r="D148" s="50">
        <v>2026</v>
      </c>
      <c r="E148" s="50" t="s">
        <v>20</v>
      </c>
      <c r="F148" s="51" t="s">
        <v>14</v>
      </c>
      <c r="G148" s="52">
        <f t="shared" si="66"/>
        <v>6579455.75</v>
      </c>
      <c r="H148" s="69">
        <v>0</v>
      </c>
      <c r="I148" s="69">
        <v>0</v>
      </c>
      <c r="J148" s="69">
        <v>0</v>
      </c>
      <c r="K148" s="69">
        <v>0</v>
      </c>
      <c r="L148" s="69">
        <f>L151</f>
        <v>6579455.75</v>
      </c>
      <c r="M148" s="69">
        <v>0</v>
      </c>
      <c r="N148" s="69">
        <v>0</v>
      </c>
      <c r="O148" s="69">
        <v>0</v>
      </c>
      <c r="P148" s="69">
        <v>0</v>
      </c>
      <c r="Q148" s="53" t="s">
        <v>12</v>
      </c>
      <c r="R148" s="24" t="s">
        <v>12</v>
      </c>
      <c r="S148" s="24" t="s">
        <v>12</v>
      </c>
      <c r="T148" s="53" t="s">
        <v>12</v>
      </c>
      <c r="U148" s="53" t="s">
        <v>12</v>
      </c>
      <c r="V148" s="53" t="s">
        <v>12</v>
      </c>
      <c r="W148" s="53" t="s">
        <v>12</v>
      </c>
      <c r="X148" s="53" t="s">
        <v>12</v>
      </c>
      <c r="Y148" s="24" t="s">
        <v>12</v>
      </c>
      <c r="Z148" s="24" t="s">
        <v>12</v>
      </c>
      <c r="AA148" s="24" t="s">
        <v>12</v>
      </c>
      <c r="AB148" s="24" t="s">
        <v>12</v>
      </c>
    </row>
    <row r="149" spans="1:28" ht="57.6" customHeight="1">
      <c r="A149" s="55"/>
      <c r="B149" s="70" t="s">
        <v>159</v>
      </c>
      <c r="C149" s="55"/>
      <c r="D149" s="55"/>
      <c r="E149" s="55"/>
      <c r="F149" s="51" t="s">
        <v>15</v>
      </c>
      <c r="G149" s="52">
        <f t="shared" si="66"/>
        <v>0</v>
      </c>
      <c r="H149" s="69">
        <v>0</v>
      </c>
      <c r="I149" s="69">
        <v>0</v>
      </c>
      <c r="J149" s="69">
        <v>0</v>
      </c>
      <c r="K149" s="69">
        <v>0</v>
      </c>
      <c r="L149" s="69">
        <f>L152</f>
        <v>0</v>
      </c>
      <c r="M149" s="69">
        <v>0</v>
      </c>
      <c r="N149" s="69">
        <v>0</v>
      </c>
      <c r="O149" s="69">
        <v>0</v>
      </c>
      <c r="P149" s="69">
        <v>0</v>
      </c>
      <c r="Q149" s="56"/>
      <c r="R149" s="28"/>
      <c r="S149" s="28"/>
      <c r="T149" s="56"/>
      <c r="U149" s="56"/>
      <c r="V149" s="56"/>
      <c r="W149" s="56"/>
      <c r="X149" s="56"/>
      <c r="Y149" s="28"/>
      <c r="Z149" s="28"/>
      <c r="AA149" s="28"/>
      <c r="AB149" s="28"/>
    </row>
    <row r="150" spans="1:28" ht="57.6" customHeight="1">
      <c r="A150" s="58"/>
      <c r="B150" s="73"/>
      <c r="C150" s="58"/>
      <c r="D150" s="58"/>
      <c r="E150" s="58"/>
      <c r="F150" s="51" t="s">
        <v>16</v>
      </c>
      <c r="G150" s="52">
        <f t="shared" si="66"/>
        <v>6579455.75</v>
      </c>
      <c r="H150" s="69">
        <v>0</v>
      </c>
      <c r="I150" s="69">
        <v>0</v>
      </c>
      <c r="J150" s="69">
        <v>0</v>
      </c>
      <c r="K150" s="69">
        <v>0</v>
      </c>
      <c r="L150" s="69">
        <f>L153</f>
        <v>6579455.75</v>
      </c>
      <c r="M150" s="69">
        <v>0</v>
      </c>
      <c r="N150" s="69">
        <v>0</v>
      </c>
      <c r="O150" s="69">
        <v>0</v>
      </c>
      <c r="P150" s="69">
        <v>0</v>
      </c>
      <c r="Q150" s="60"/>
      <c r="R150" s="59"/>
      <c r="S150" s="59"/>
      <c r="T150" s="60"/>
      <c r="U150" s="60"/>
      <c r="V150" s="60"/>
      <c r="W150" s="60"/>
      <c r="X150" s="60"/>
      <c r="Y150" s="59"/>
      <c r="Z150" s="59"/>
      <c r="AA150" s="59"/>
      <c r="AB150" s="59"/>
    </row>
    <row r="151" spans="1:28" ht="39.6" customHeight="1">
      <c r="A151" s="50"/>
      <c r="B151" s="124" t="s">
        <v>24</v>
      </c>
      <c r="C151" s="50">
        <v>2018</v>
      </c>
      <c r="D151" s="50">
        <v>2026</v>
      </c>
      <c r="E151" s="50" t="s">
        <v>20</v>
      </c>
      <c r="F151" s="51" t="s">
        <v>14</v>
      </c>
      <c r="G151" s="52">
        <f t="shared" si="66"/>
        <v>6579455.75</v>
      </c>
      <c r="H151" s="69">
        <v>0</v>
      </c>
      <c r="I151" s="69">
        <v>0</v>
      </c>
      <c r="J151" s="69">
        <v>0</v>
      </c>
      <c r="K151" s="69">
        <v>0</v>
      </c>
      <c r="L151" s="69">
        <f>L152+L153</f>
        <v>6579455.75</v>
      </c>
      <c r="M151" s="69">
        <v>0</v>
      </c>
      <c r="N151" s="69">
        <v>0</v>
      </c>
      <c r="O151" s="69">
        <v>0</v>
      </c>
      <c r="P151" s="69">
        <v>0</v>
      </c>
      <c r="Q151" s="65" t="s">
        <v>162</v>
      </c>
      <c r="R151" s="24" t="s">
        <v>161</v>
      </c>
      <c r="S151" s="24">
        <v>1</v>
      </c>
      <c r="T151" s="53">
        <v>0</v>
      </c>
      <c r="U151" s="53">
        <v>0</v>
      </c>
      <c r="V151" s="53">
        <v>0</v>
      </c>
      <c r="W151" s="53">
        <v>0</v>
      </c>
      <c r="X151" s="53">
        <v>1</v>
      </c>
      <c r="Y151" s="24">
        <v>0</v>
      </c>
      <c r="Z151" s="24">
        <v>0</v>
      </c>
      <c r="AA151" s="76"/>
      <c r="AB151" s="24"/>
    </row>
    <row r="152" spans="1:28" ht="57.6" customHeight="1">
      <c r="A152" s="55"/>
      <c r="B152" s="70" t="s">
        <v>160</v>
      </c>
      <c r="C152" s="55"/>
      <c r="D152" s="55"/>
      <c r="E152" s="55"/>
      <c r="F152" s="51" t="s">
        <v>15</v>
      </c>
      <c r="G152" s="52">
        <f t="shared" si="66"/>
        <v>0</v>
      </c>
      <c r="H152" s="69">
        <v>0</v>
      </c>
      <c r="I152" s="69">
        <v>0</v>
      </c>
      <c r="J152" s="69">
        <v>0</v>
      </c>
      <c r="K152" s="69">
        <v>0</v>
      </c>
      <c r="L152" s="69">
        <v>0</v>
      </c>
      <c r="M152" s="69">
        <v>0</v>
      </c>
      <c r="N152" s="69">
        <v>0</v>
      </c>
      <c r="O152" s="69">
        <v>0</v>
      </c>
      <c r="P152" s="69">
        <v>0</v>
      </c>
      <c r="Q152" s="70"/>
      <c r="R152" s="28"/>
      <c r="S152" s="28"/>
      <c r="T152" s="56"/>
      <c r="U152" s="56"/>
      <c r="V152" s="56"/>
      <c r="W152" s="56"/>
      <c r="X152" s="56"/>
      <c r="Y152" s="28"/>
      <c r="Z152" s="28"/>
      <c r="AA152" s="77"/>
      <c r="AB152" s="28"/>
    </row>
    <row r="153" spans="1:28" ht="57.6" customHeight="1">
      <c r="A153" s="58"/>
      <c r="B153" s="73"/>
      <c r="C153" s="58"/>
      <c r="D153" s="58"/>
      <c r="E153" s="58"/>
      <c r="F153" s="51" t="s">
        <v>16</v>
      </c>
      <c r="G153" s="52">
        <f t="shared" si="66"/>
        <v>6579455.75</v>
      </c>
      <c r="H153" s="69">
        <v>0</v>
      </c>
      <c r="I153" s="69">
        <v>0</v>
      </c>
      <c r="J153" s="69">
        <v>0</v>
      </c>
      <c r="K153" s="69">
        <v>0</v>
      </c>
      <c r="L153" s="69">
        <v>6579455.75</v>
      </c>
      <c r="M153" s="52">
        <v>0</v>
      </c>
      <c r="N153" s="52">
        <v>0</v>
      </c>
      <c r="O153" s="52">
        <v>0</v>
      </c>
      <c r="P153" s="52">
        <v>0</v>
      </c>
      <c r="Q153" s="73"/>
      <c r="R153" s="59"/>
      <c r="S153" s="59"/>
      <c r="T153" s="60"/>
      <c r="U153" s="60"/>
      <c r="V153" s="60"/>
      <c r="W153" s="60"/>
      <c r="X153" s="60"/>
      <c r="Y153" s="59"/>
      <c r="Z153" s="59"/>
      <c r="AA153" s="78"/>
      <c r="AB153" s="59"/>
    </row>
    <row r="154" spans="1:28" ht="57" customHeight="1">
      <c r="A154" s="125">
        <v>5</v>
      </c>
      <c r="B154" s="49" t="s">
        <v>195</v>
      </c>
      <c r="C154" s="50">
        <v>2018</v>
      </c>
      <c r="D154" s="50">
        <v>2026</v>
      </c>
      <c r="E154" s="50" t="s">
        <v>20</v>
      </c>
      <c r="F154" s="51" t="s">
        <v>14</v>
      </c>
      <c r="G154" s="52">
        <f t="shared" si="66"/>
        <v>4058269.4100000006</v>
      </c>
      <c r="H154" s="52">
        <f t="shared" ref="H154:M154" si="104">SUM(H157)</f>
        <v>263910.71999999997</v>
      </c>
      <c r="I154" s="52">
        <f t="shared" ref="I154:K154" si="105">SUM(I157)</f>
        <v>344632.23000000004</v>
      </c>
      <c r="J154" s="52">
        <f t="shared" si="105"/>
        <v>381911.82</v>
      </c>
      <c r="K154" s="52">
        <f t="shared" si="105"/>
        <v>867411.91999999993</v>
      </c>
      <c r="L154" s="52">
        <f t="shared" si="104"/>
        <v>295307.56</v>
      </c>
      <c r="M154" s="52">
        <f t="shared" si="104"/>
        <v>824251.24</v>
      </c>
      <c r="N154" s="52">
        <f t="shared" ref="N154:P154" si="106">SUM(N157)</f>
        <v>607219.64</v>
      </c>
      <c r="O154" s="52">
        <f t="shared" si="106"/>
        <v>232401.14</v>
      </c>
      <c r="P154" s="52">
        <f t="shared" si="106"/>
        <v>241223.14</v>
      </c>
      <c r="Q154" s="28" t="s">
        <v>12</v>
      </c>
      <c r="R154" s="28" t="s">
        <v>12</v>
      </c>
      <c r="S154" s="28" t="s">
        <v>12</v>
      </c>
      <c r="T154" s="56" t="s">
        <v>12</v>
      </c>
      <c r="U154" s="56" t="s">
        <v>12</v>
      </c>
      <c r="V154" s="56" t="s">
        <v>12</v>
      </c>
      <c r="W154" s="56" t="s">
        <v>12</v>
      </c>
      <c r="X154" s="56" t="s">
        <v>12</v>
      </c>
      <c r="Y154" s="28" t="s">
        <v>12</v>
      </c>
      <c r="Z154" s="28" t="s">
        <v>12</v>
      </c>
      <c r="AA154" s="28" t="s">
        <v>12</v>
      </c>
      <c r="AB154" s="28" t="s">
        <v>12</v>
      </c>
    </row>
    <row r="155" spans="1:28" ht="58.5" customHeight="1">
      <c r="A155" s="88"/>
      <c r="B155" s="54" t="s">
        <v>42</v>
      </c>
      <c r="C155" s="55"/>
      <c r="D155" s="55"/>
      <c r="E155" s="55"/>
      <c r="F155" s="51" t="s">
        <v>15</v>
      </c>
      <c r="G155" s="52">
        <f t="shared" si="66"/>
        <v>2138287.44</v>
      </c>
      <c r="H155" s="52">
        <f t="shared" ref="H155:L156" si="107">SUM(H158)</f>
        <v>224910.72</v>
      </c>
      <c r="I155" s="52">
        <f t="shared" ref="I155:K155" si="108">SUM(I158)</f>
        <v>305632.23000000004</v>
      </c>
      <c r="J155" s="52">
        <f t="shared" si="108"/>
        <v>342911.82</v>
      </c>
      <c r="K155" s="52">
        <f t="shared" si="108"/>
        <v>464411.92</v>
      </c>
      <c r="L155" s="52">
        <f t="shared" si="107"/>
        <v>245201.11</v>
      </c>
      <c r="M155" s="52">
        <v>0</v>
      </c>
      <c r="N155" s="52">
        <f>N158</f>
        <v>555219.64</v>
      </c>
      <c r="O155" s="52">
        <v>0</v>
      </c>
      <c r="P155" s="52">
        <v>0</v>
      </c>
      <c r="Q155" s="28"/>
      <c r="R155" s="28"/>
      <c r="S155" s="28"/>
      <c r="T155" s="56"/>
      <c r="U155" s="56"/>
      <c r="V155" s="56"/>
      <c r="W155" s="56"/>
      <c r="X155" s="56"/>
      <c r="Y155" s="28"/>
      <c r="Z155" s="28"/>
      <c r="AA155" s="28"/>
      <c r="AB155" s="28"/>
    </row>
    <row r="156" spans="1:28" ht="137.25" customHeight="1">
      <c r="A156" s="106"/>
      <c r="B156" s="57"/>
      <c r="C156" s="58"/>
      <c r="D156" s="58"/>
      <c r="E156" s="58"/>
      <c r="F156" s="51" t="s">
        <v>16</v>
      </c>
      <c r="G156" s="52">
        <f t="shared" si="66"/>
        <v>622106.44999999995</v>
      </c>
      <c r="H156" s="52">
        <f t="shared" si="107"/>
        <v>39000</v>
      </c>
      <c r="I156" s="52">
        <f t="shared" ref="I156:K156" si="109">SUM(I159)</f>
        <v>39000</v>
      </c>
      <c r="J156" s="52">
        <f t="shared" si="109"/>
        <v>39000</v>
      </c>
      <c r="K156" s="52">
        <f t="shared" si="109"/>
        <v>403000</v>
      </c>
      <c r="L156" s="52">
        <f t="shared" si="107"/>
        <v>50106.45</v>
      </c>
      <c r="M156" s="52">
        <v>0</v>
      </c>
      <c r="N156" s="52">
        <f>N159</f>
        <v>52000</v>
      </c>
      <c r="O156" s="52">
        <v>0</v>
      </c>
      <c r="P156" s="52">
        <v>0</v>
      </c>
      <c r="Q156" s="59"/>
      <c r="R156" s="59"/>
      <c r="S156" s="59"/>
      <c r="T156" s="60"/>
      <c r="U156" s="60"/>
      <c r="V156" s="60"/>
      <c r="W156" s="60"/>
      <c r="X156" s="60"/>
      <c r="Y156" s="59"/>
      <c r="Z156" s="59"/>
      <c r="AA156" s="59"/>
      <c r="AB156" s="59"/>
    </row>
    <row r="157" spans="1:28" ht="39.75" customHeight="1">
      <c r="A157" s="126"/>
      <c r="B157" s="49" t="s">
        <v>23</v>
      </c>
      <c r="C157" s="50">
        <v>2018</v>
      </c>
      <c r="D157" s="50">
        <v>2026</v>
      </c>
      <c r="E157" s="50" t="s">
        <v>20</v>
      </c>
      <c r="F157" s="51" t="s">
        <v>14</v>
      </c>
      <c r="G157" s="52">
        <f t="shared" si="66"/>
        <v>4058269.4100000006</v>
      </c>
      <c r="H157" s="52">
        <f t="shared" ref="H157" si="110">SUM(H160+H163+H166+H169+H172)</f>
        <v>263910.71999999997</v>
      </c>
      <c r="I157" s="52">
        <f t="shared" ref="I157:J157" si="111">SUM(I160+I163+I166+I169+I172)</f>
        <v>344632.23000000004</v>
      </c>
      <c r="J157" s="52">
        <f t="shared" si="111"/>
        <v>381911.82</v>
      </c>
      <c r="K157" s="52">
        <f>K158+K159</f>
        <v>867411.91999999993</v>
      </c>
      <c r="L157" s="52">
        <f t="shared" ref="L157" si="112">L158+L159</f>
        <v>295307.56</v>
      </c>
      <c r="M157" s="52">
        <f>M158+M159</f>
        <v>824251.24</v>
      </c>
      <c r="N157" s="52">
        <f t="shared" ref="N157:P157" si="113">N158+N159</f>
        <v>607219.64</v>
      </c>
      <c r="O157" s="52">
        <f t="shared" si="113"/>
        <v>232401.14</v>
      </c>
      <c r="P157" s="52">
        <f t="shared" si="113"/>
        <v>241223.14</v>
      </c>
      <c r="Q157" s="24" t="s">
        <v>12</v>
      </c>
      <c r="R157" s="24" t="s">
        <v>12</v>
      </c>
      <c r="S157" s="24" t="s">
        <v>12</v>
      </c>
      <c r="T157" s="53" t="s">
        <v>12</v>
      </c>
      <c r="U157" s="53" t="s">
        <v>12</v>
      </c>
      <c r="V157" s="53" t="s">
        <v>12</v>
      </c>
      <c r="W157" s="53" t="s">
        <v>12</v>
      </c>
      <c r="X157" s="53" t="s">
        <v>12</v>
      </c>
      <c r="Y157" s="24" t="s">
        <v>12</v>
      </c>
      <c r="Z157" s="24" t="s">
        <v>12</v>
      </c>
      <c r="AA157" s="24" t="s">
        <v>12</v>
      </c>
      <c r="AB157" s="24" t="s">
        <v>12</v>
      </c>
    </row>
    <row r="158" spans="1:28" ht="21" customHeight="1">
      <c r="A158" s="126"/>
      <c r="B158" s="54" t="s">
        <v>43</v>
      </c>
      <c r="C158" s="55"/>
      <c r="D158" s="55"/>
      <c r="E158" s="55"/>
      <c r="F158" s="51" t="s">
        <v>15</v>
      </c>
      <c r="G158" s="52">
        <f t="shared" si="66"/>
        <v>3384226.9600000004</v>
      </c>
      <c r="H158" s="52">
        <f t="shared" ref="H158:H159" si="114">SUM(H161+H164+H167+H170+H173)</f>
        <v>224910.72</v>
      </c>
      <c r="I158" s="52">
        <f t="shared" ref="I158:J158" si="115">SUM(I161+I164+I167+I170+I173)</f>
        <v>305632.23000000004</v>
      </c>
      <c r="J158" s="52">
        <f t="shared" si="115"/>
        <v>342911.82</v>
      </c>
      <c r="K158" s="52">
        <f>SUM(K161+K164+K167+K170+K173+K179+K182)</f>
        <v>464411.92</v>
      </c>
      <c r="L158" s="52">
        <f>SUM(L161+L164+L167+L170+L173+L179+L182+L176)</f>
        <v>245201.11</v>
      </c>
      <c r="M158" s="52">
        <f>M161+M164+M167+M170+M173+M176+M179+M182+M185+M188</f>
        <v>772315.24</v>
      </c>
      <c r="N158" s="52">
        <f t="shared" ref="N158:P158" si="116">N161+N164+N167+N170+N173+N176+N179+N182+N185+N188</f>
        <v>555219.64</v>
      </c>
      <c r="O158" s="52">
        <f t="shared" si="116"/>
        <v>232401.14</v>
      </c>
      <c r="P158" s="52">
        <f t="shared" si="116"/>
        <v>241223.14</v>
      </c>
      <c r="Q158" s="28"/>
      <c r="R158" s="28"/>
      <c r="S158" s="28"/>
      <c r="T158" s="56"/>
      <c r="U158" s="56"/>
      <c r="V158" s="56"/>
      <c r="W158" s="56"/>
      <c r="X158" s="56"/>
      <c r="Y158" s="28"/>
      <c r="Z158" s="28"/>
      <c r="AA158" s="28"/>
      <c r="AB158" s="28"/>
    </row>
    <row r="159" spans="1:28" ht="67.5" customHeight="1">
      <c r="A159" s="126"/>
      <c r="B159" s="57"/>
      <c r="C159" s="58"/>
      <c r="D159" s="58"/>
      <c r="E159" s="58"/>
      <c r="F159" s="51" t="s">
        <v>16</v>
      </c>
      <c r="G159" s="52">
        <f t="shared" si="66"/>
        <v>674042.45</v>
      </c>
      <c r="H159" s="52">
        <f t="shared" si="114"/>
        <v>39000</v>
      </c>
      <c r="I159" s="52">
        <f t="shared" ref="I159:J159" si="117">SUM(I162+I165+I168+I171+I174)</f>
        <v>39000</v>
      </c>
      <c r="J159" s="52">
        <f t="shared" si="117"/>
        <v>39000</v>
      </c>
      <c r="K159" s="52">
        <f>SUM(K162+K165+K168+K171+K174+K180+K183)</f>
        <v>403000</v>
      </c>
      <c r="L159" s="52">
        <f t="shared" ref="L159" si="118">SUM(L162+L165+L168+L171+L174+L180+L183)</f>
        <v>50106.45</v>
      </c>
      <c r="M159" s="52">
        <f>M162+M165+M168+M171+M174+M177+M180+M183+M186+M189</f>
        <v>51936</v>
      </c>
      <c r="N159" s="52">
        <f t="shared" ref="N159:P159" si="119">N162+N165+N168+N171+N174+N177+N180+N183+N186+N189</f>
        <v>52000</v>
      </c>
      <c r="O159" s="52">
        <f t="shared" si="119"/>
        <v>0</v>
      </c>
      <c r="P159" s="52">
        <f t="shared" si="119"/>
        <v>0</v>
      </c>
      <c r="Q159" s="59"/>
      <c r="R159" s="59"/>
      <c r="S159" s="59"/>
      <c r="T159" s="60"/>
      <c r="U159" s="60"/>
      <c r="V159" s="60"/>
      <c r="W159" s="60"/>
      <c r="X159" s="60"/>
      <c r="Y159" s="59"/>
      <c r="Z159" s="59"/>
      <c r="AA159" s="59"/>
      <c r="AB159" s="59"/>
    </row>
    <row r="160" spans="1:28" ht="27" customHeight="1">
      <c r="A160" s="48"/>
      <c r="B160" s="49" t="s">
        <v>24</v>
      </c>
      <c r="C160" s="50">
        <v>2018</v>
      </c>
      <c r="D160" s="50">
        <v>2026</v>
      </c>
      <c r="E160" s="50" t="s">
        <v>20</v>
      </c>
      <c r="F160" s="51" t="s">
        <v>14</v>
      </c>
      <c r="G160" s="52">
        <f t="shared" si="66"/>
        <v>2115762.77</v>
      </c>
      <c r="H160" s="69">
        <f t="shared" ref="H160:L160" si="120">SUM(H161:H162)</f>
        <v>218482.82</v>
      </c>
      <c r="I160" s="69">
        <f t="shared" ref="I160:K160" si="121">SUM(I161:I162)</f>
        <v>200512.7</v>
      </c>
      <c r="J160" s="69">
        <f t="shared" si="121"/>
        <v>250289.82</v>
      </c>
      <c r="K160" s="69">
        <f t="shared" si="121"/>
        <v>354981.07</v>
      </c>
      <c r="L160" s="69">
        <f t="shared" si="120"/>
        <v>224161.11</v>
      </c>
      <c r="M160" s="52">
        <f>M161+M162</f>
        <v>303357.5</v>
      </c>
      <c r="N160" s="52">
        <f>N161+N162</f>
        <v>315277.75</v>
      </c>
      <c r="O160" s="52">
        <f t="shared" ref="O160:P160" si="122">O161+O162</f>
        <v>121910</v>
      </c>
      <c r="P160" s="52">
        <f t="shared" si="122"/>
        <v>126790</v>
      </c>
      <c r="Q160" s="65" t="s">
        <v>66</v>
      </c>
      <c r="R160" s="24" t="s">
        <v>86</v>
      </c>
      <c r="S160" s="24"/>
      <c r="T160" s="53">
        <v>90</v>
      </c>
      <c r="U160" s="53">
        <v>90</v>
      </c>
      <c r="V160" s="53">
        <v>90</v>
      </c>
      <c r="W160" s="53">
        <v>90</v>
      </c>
      <c r="X160" s="53">
        <v>90</v>
      </c>
      <c r="Y160" s="24">
        <v>90</v>
      </c>
      <c r="Z160" s="24"/>
      <c r="AA160" s="76"/>
      <c r="AB160" s="24"/>
    </row>
    <row r="161" spans="1:28" ht="21" customHeight="1">
      <c r="A161" s="48"/>
      <c r="B161" s="54" t="s">
        <v>44</v>
      </c>
      <c r="C161" s="55"/>
      <c r="D161" s="55"/>
      <c r="E161" s="55"/>
      <c r="F161" s="51" t="s">
        <v>15</v>
      </c>
      <c r="G161" s="52">
        <f t="shared" si="66"/>
        <v>2115762.77</v>
      </c>
      <c r="H161" s="69">
        <v>218482.82</v>
      </c>
      <c r="I161" s="69">
        <v>200512.7</v>
      </c>
      <c r="J161" s="69">
        <v>250289.82</v>
      </c>
      <c r="K161" s="69">
        <v>354981.07</v>
      </c>
      <c r="L161" s="69">
        <v>224161.11</v>
      </c>
      <c r="M161" s="52">
        <v>303357.5</v>
      </c>
      <c r="N161" s="52">
        <v>315277.75</v>
      </c>
      <c r="O161" s="52">
        <v>121910</v>
      </c>
      <c r="P161" s="52">
        <v>126790</v>
      </c>
      <c r="Q161" s="70"/>
      <c r="R161" s="28"/>
      <c r="S161" s="28"/>
      <c r="T161" s="56"/>
      <c r="U161" s="56"/>
      <c r="V161" s="56"/>
      <c r="W161" s="56"/>
      <c r="X161" s="56"/>
      <c r="Y161" s="28"/>
      <c r="Z161" s="28"/>
      <c r="AA161" s="77"/>
      <c r="AB161" s="28"/>
    </row>
    <row r="162" spans="1:28" ht="67.5" customHeight="1">
      <c r="A162" s="50"/>
      <c r="B162" s="57"/>
      <c r="C162" s="58"/>
      <c r="D162" s="58"/>
      <c r="E162" s="58"/>
      <c r="F162" s="51" t="s">
        <v>16</v>
      </c>
      <c r="G162" s="52">
        <f t="shared" si="66"/>
        <v>0</v>
      </c>
      <c r="H162" s="69">
        <v>0</v>
      </c>
      <c r="I162" s="69">
        <v>0</v>
      </c>
      <c r="J162" s="69">
        <v>0</v>
      </c>
      <c r="K162" s="69">
        <v>0</v>
      </c>
      <c r="L162" s="69">
        <v>0</v>
      </c>
      <c r="M162" s="52">
        <v>0</v>
      </c>
      <c r="N162" s="52">
        <v>0</v>
      </c>
      <c r="O162" s="52">
        <v>0</v>
      </c>
      <c r="P162" s="52">
        <v>0</v>
      </c>
      <c r="Q162" s="73"/>
      <c r="R162" s="59"/>
      <c r="S162" s="59"/>
      <c r="T162" s="60"/>
      <c r="U162" s="60"/>
      <c r="V162" s="60"/>
      <c r="W162" s="60"/>
      <c r="X162" s="60"/>
      <c r="Y162" s="59"/>
      <c r="Z162" s="59"/>
      <c r="AA162" s="78"/>
      <c r="AB162" s="59"/>
    </row>
    <row r="163" spans="1:28" ht="34.5" customHeight="1">
      <c r="A163" s="127"/>
      <c r="B163" s="49" t="s">
        <v>25</v>
      </c>
      <c r="C163" s="127">
        <v>2018</v>
      </c>
      <c r="D163" s="50">
        <v>2026</v>
      </c>
      <c r="E163" s="127" t="s">
        <v>20</v>
      </c>
      <c r="F163" s="51" t="s">
        <v>14</v>
      </c>
      <c r="G163" s="52">
        <f t="shared" si="66"/>
        <v>86885</v>
      </c>
      <c r="H163" s="69">
        <f t="shared" ref="H163:L163" si="123">SUM(H164:H165)</f>
        <v>0</v>
      </c>
      <c r="I163" s="69">
        <f t="shared" ref="I163:K163" si="124">SUM(I164:I165)</f>
        <v>11260</v>
      </c>
      <c r="J163" s="69">
        <f t="shared" si="124"/>
        <v>0</v>
      </c>
      <c r="K163" s="69">
        <f t="shared" si="124"/>
        <v>0</v>
      </c>
      <c r="L163" s="69">
        <f t="shared" si="123"/>
        <v>0</v>
      </c>
      <c r="M163" s="52">
        <f>M164+M165</f>
        <v>42375</v>
      </c>
      <c r="N163" s="52">
        <f t="shared" ref="N163:P163" si="125">N164+N165</f>
        <v>32250</v>
      </c>
      <c r="O163" s="52">
        <f t="shared" si="125"/>
        <v>500</v>
      </c>
      <c r="P163" s="52">
        <f t="shared" si="125"/>
        <v>500</v>
      </c>
      <c r="Q163" s="65" t="s">
        <v>142</v>
      </c>
      <c r="R163" s="76"/>
      <c r="S163" s="76"/>
      <c r="T163" s="53">
        <v>0</v>
      </c>
      <c r="U163" s="53">
        <v>0</v>
      </c>
      <c r="V163" s="53">
        <v>0</v>
      </c>
      <c r="W163" s="53">
        <v>0</v>
      </c>
      <c r="X163" s="53">
        <v>0</v>
      </c>
      <c r="Y163" s="24">
        <v>5</v>
      </c>
      <c r="Z163" s="24"/>
      <c r="AA163" s="76"/>
      <c r="AB163" s="24"/>
    </row>
    <row r="164" spans="1:28" ht="77.25" customHeight="1">
      <c r="A164" s="128"/>
      <c r="B164" s="120" t="s">
        <v>45</v>
      </c>
      <c r="C164" s="128"/>
      <c r="D164" s="55"/>
      <c r="E164" s="128"/>
      <c r="F164" s="51" t="s">
        <v>15</v>
      </c>
      <c r="G164" s="52">
        <f t="shared" si="66"/>
        <v>86885</v>
      </c>
      <c r="H164" s="69">
        <v>0</v>
      </c>
      <c r="I164" s="69">
        <v>11260</v>
      </c>
      <c r="J164" s="69">
        <v>0</v>
      </c>
      <c r="K164" s="69">
        <v>0</v>
      </c>
      <c r="L164" s="69">
        <v>0</v>
      </c>
      <c r="M164" s="52">
        <v>42375</v>
      </c>
      <c r="N164" s="52">
        <v>32250</v>
      </c>
      <c r="O164" s="52">
        <v>500</v>
      </c>
      <c r="P164" s="52">
        <v>500</v>
      </c>
      <c r="Q164" s="70"/>
      <c r="R164" s="77" t="s">
        <v>86</v>
      </c>
      <c r="S164" s="77"/>
      <c r="T164" s="56"/>
      <c r="U164" s="56"/>
      <c r="V164" s="56"/>
      <c r="W164" s="56"/>
      <c r="X164" s="56"/>
      <c r="Y164" s="28"/>
      <c r="Z164" s="28"/>
      <c r="AA164" s="77"/>
      <c r="AB164" s="28"/>
    </row>
    <row r="165" spans="1:28" ht="37.5" customHeight="1">
      <c r="A165" s="119"/>
      <c r="B165" s="129"/>
      <c r="C165" s="119"/>
      <c r="D165" s="58"/>
      <c r="E165" s="119"/>
      <c r="F165" s="51" t="s">
        <v>16</v>
      </c>
      <c r="G165" s="52">
        <f t="shared" si="66"/>
        <v>0</v>
      </c>
      <c r="H165" s="69">
        <v>0</v>
      </c>
      <c r="I165" s="69">
        <v>0</v>
      </c>
      <c r="J165" s="69">
        <v>0</v>
      </c>
      <c r="K165" s="69">
        <v>0</v>
      </c>
      <c r="L165" s="69">
        <v>0</v>
      </c>
      <c r="M165" s="52">
        <v>0</v>
      </c>
      <c r="N165" s="52">
        <v>0</v>
      </c>
      <c r="O165" s="52">
        <v>0</v>
      </c>
      <c r="P165" s="52">
        <v>0</v>
      </c>
      <c r="Q165" s="73"/>
      <c r="R165" s="78"/>
      <c r="S165" s="78"/>
      <c r="T165" s="60"/>
      <c r="U165" s="60"/>
      <c r="V165" s="60"/>
      <c r="W165" s="60"/>
      <c r="X165" s="60"/>
      <c r="Y165" s="59"/>
      <c r="Z165" s="59"/>
      <c r="AA165" s="78"/>
      <c r="AB165" s="59"/>
    </row>
    <row r="166" spans="1:28" ht="34.5" customHeight="1">
      <c r="A166" s="58"/>
      <c r="B166" s="49" t="s">
        <v>26</v>
      </c>
      <c r="C166" s="50">
        <v>2018</v>
      </c>
      <c r="D166" s="50">
        <v>2026</v>
      </c>
      <c r="E166" s="50" t="s">
        <v>20</v>
      </c>
      <c r="F166" s="51" t="s">
        <v>14</v>
      </c>
      <c r="G166" s="52">
        <f t="shared" si="66"/>
        <v>193883.83</v>
      </c>
      <c r="H166" s="69">
        <f>SUM(H167:H168)</f>
        <v>0</v>
      </c>
      <c r="I166" s="69">
        <f>I167</f>
        <v>40422.379999999997</v>
      </c>
      <c r="J166" s="69">
        <f t="shared" ref="J166:L166" si="126">J167</f>
        <v>33834.6</v>
      </c>
      <c r="K166" s="69">
        <f t="shared" si="126"/>
        <v>53626.85</v>
      </c>
      <c r="L166" s="69">
        <f t="shared" si="126"/>
        <v>0</v>
      </c>
      <c r="M166" s="52">
        <f>M167+M168</f>
        <v>63000</v>
      </c>
      <c r="N166" s="52">
        <f t="shared" ref="N166:P166" si="127">N167+N168</f>
        <v>0</v>
      </c>
      <c r="O166" s="52">
        <f t="shared" si="127"/>
        <v>1500</v>
      </c>
      <c r="P166" s="52">
        <f t="shared" si="127"/>
        <v>1500</v>
      </c>
      <c r="Q166" s="65" t="s">
        <v>62</v>
      </c>
      <c r="R166" s="24" t="s">
        <v>86</v>
      </c>
      <c r="S166" s="24"/>
      <c r="T166" s="53">
        <v>0</v>
      </c>
      <c r="U166" s="53">
        <v>90</v>
      </c>
      <c r="V166" s="53">
        <v>90</v>
      </c>
      <c r="W166" s="53">
        <v>90</v>
      </c>
      <c r="X166" s="53">
        <v>0</v>
      </c>
      <c r="Y166" s="24">
        <v>90</v>
      </c>
      <c r="Z166" s="24"/>
      <c r="AA166" s="76"/>
      <c r="AB166" s="24"/>
    </row>
    <row r="167" spans="1:28" ht="90">
      <c r="A167" s="48"/>
      <c r="B167" s="54" t="s">
        <v>46</v>
      </c>
      <c r="C167" s="55"/>
      <c r="D167" s="55"/>
      <c r="E167" s="55"/>
      <c r="F167" s="51" t="s">
        <v>15</v>
      </c>
      <c r="G167" s="52">
        <f t="shared" si="66"/>
        <v>193883.83</v>
      </c>
      <c r="H167" s="69">
        <v>0</v>
      </c>
      <c r="I167" s="69">
        <v>40422.379999999997</v>
      </c>
      <c r="J167" s="69">
        <v>33834.6</v>
      </c>
      <c r="K167" s="69">
        <v>53626.85</v>
      </c>
      <c r="L167" s="69">
        <v>0</v>
      </c>
      <c r="M167" s="52">
        <v>63000</v>
      </c>
      <c r="N167" s="52">
        <v>0</v>
      </c>
      <c r="O167" s="52">
        <v>1500</v>
      </c>
      <c r="P167" s="52">
        <v>1500</v>
      </c>
      <c r="Q167" s="70"/>
      <c r="R167" s="28"/>
      <c r="S167" s="28"/>
      <c r="T167" s="56"/>
      <c r="U167" s="56"/>
      <c r="V167" s="56"/>
      <c r="W167" s="56"/>
      <c r="X167" s="56"/>
      <c r="Y167" s="28"/>
      <c r="Z167" s="28"/>
      <c r="AA167" s="77"/>
      <c r="AB167" s="28"/>
    </row>
    <row r="168" spans="1:28" ht="37.5" customHeight="1">
      <c r="A168" s="48"/>
      <c r="B168" s="57"/>
      <c r="C168" s="58"/>
      <c r="D168" s="58"/>
      <c r="E168" s="58"/>
      <c r="F168" s="51" t="s">
        <v>16</v>
      </c>
      <c r="G168" s="52">
        <f t="shared" ref="G168:G192" si="128">H168+I168+J168+K168+L168+M168+N168+O168+P168</f>
        <v>0</v>
      </c>
      <c r="H168" s="69">
        <v>0</v>
      </c>
      <c r="I168" s="69">
        <v>0</v>
      </c>
      <c r="J168" s="69">
        <v>0</v>
      </c>
      <c r="K168" s="69">
        <v>0</v>
      </c>
      <c r="L168" s="69">
        <v>0</v>
      </c>
      <c r="M168" s="52">
        <v>0</v>
      </c>
      <c r="N168" s="52">
        <v>0</v>
      </c>
      <c r="O168" s="52">
        <v>0</v>
      </c>
      <c r="P168" s="52">
        <v>0</v>
      </c>
      <c r="Q168" s="73"/>
      <c r="R168" s="59"/>
      <c r="S168" s="59"/>
      <c r="T168" s="60"/>
      <c r="U168" s="60"/>
      <c r="V168" s="60"/>
      <c r="W168" s="60"/>
      <c r="X168" s="60"/>
      <c r="Y168" s="59"/>
      <c r="Z168" s="59"/>
      <c r="AA168" s="78"/>
      <c r="AB168" s="59"/>
    </row>
    <row r="169" spans="1:28" s="13" customFormat="1" ht="34.5" customHeight="1">
      <c r="A169" s="72"/>
      <c r="B169" s="49" t="s">
        <v>27</v>
      </c>
      <c r="C169" s="63">
        <v>2018</v>
      </c>
      <c r="D169" s="63">
        <v>2026</v>
      </c>
      <c r="E169" s="63" t="s">
        <v>20</v>
      </c>
      <c r="F169" s="64" t="s">
        <v>14</v>
      </c>
      <c r="G169" s="52">
        <f t="shared" si="128"/>
        <v>185996.45</v>
      </c>
      <c r="H169" s="69">
        <f t="shared" ref="H169:L169" si="129">SUM(H170:H171)</f>
        <v>6427.9</v>
      </c>
      <c r="I169" s="69">
        <f t="shared" ref="I169:K169" si="130">SUM(I170:I171)</f>
        <v>53437.15</v>
      </c>
      <c r="J169" s="69">
        <f>SUM(J170:J171)</f>
        <v>58787.4</v>
      </c>
      <c r="K169" s="69">
        <f t="shared" si="130"/>
        <v>55804</v>
      </c>
      <c r="L169" s="69">
        <f t="shared" si="129"/>
        <v>9540</v>
      </c>
      <c r="M169" s="52">
        <f>M170+M171</f>
        <v>0</v>
      </c>
      <c r="N169" s="52">
        <f t="shared" ref="N169:P169" si="131">N170+N171</f>
        <v>0</v>
      </c>
      <c r="O169" s="52">
        <f t="shared" si="131"/>
        <v>1000</v>
      </c>
      <c r="P169" s="52">
        <f t="shared" si="131"/>
        <v>1000</v>
      </c>
      <c r="Q169" s="130" t="s">
        <v>65</v>
      </c>
      <c r="R169" s="53" t="s">
        <v>86</v>
      </c>
      <c r="S169" s="53"/>
      <c r="T169" s="53">
        <v>100</v>
      </c>
      <c r="U169" s="53">
        <v>100</v>
      </c>
      <c r="V169" s="53">
        <v>100</v>
      </c>
      <c r="W169" s="53">
        <v>100</v>
      </c>
      <c r="X169" s="53">
        <v>100</v>
      </c>
      <c r="Y169" s="53">
        <v>0</v>
      </c>
      <c r="Z169" s="53"/>
      <c r="AA169" s="67"/>
      <c r="AB169" s="53"/>
    </row>
    <row r="170" spans="1:28" s="13" customFormat="1" ht="90">
      <c r="A170" s="61"/>
      <c r="B170" s="54" t="s">
        <v>47</v>
      </c>
      <c r="C170" s="68"/>
      <c r="D170" s="68"/>
      <c r="E170" s="68"/>
      <c r="F170" s="64" t="s">
        <v>15</v>
      </c>
      <c r="G170" s="52">
        <f t="shared" si="128"/>
        <v>185996.45</v>
      </c>
      <c r="H170" s="69">
        <v>6427.9</v>
      </c>
      <c r="I170" s="69">
        <v>53437.15</v>
      </c>
      <c r="J170" s="69">
        <v>58787.4</v>
      </c>
      <c r="K170" s="69">
        <v>55804</v>
      </c>
      <c r="L170" s="69">
        <v>9540</v>
      </c>
      <c r="M170" s="52">
        <v>0</v>
      </c>
      <c r="N170" s="52">
        <v>0</v>
      </c>
      <c r="O170" s="52">
        <v>1000</v>
      </c>
      <c r="P170" s="52">
        <v>1000</v>
      </c>
      <c r="Q170" s="131"/>
      <c r="R170" s="132"/>
      <c r="S170" s="132"/>
      <c r="T170" s="132"/>
      <c r="U170" s="132"/>
      <c r="V170" s="132"/>
      <c r="W170" s="132"/>
      <c r="X170" s="132"/>
      <c r="Y170" s="132"/>
      <c r="Z170" s="56"/>
      <c r="AA170" s="71"/>
      <c r="AB170" s="132"/>
    </row>
    <row r="171" spans="1:28" s="13" customFormat="1" ht="37.5" customHeight="1">
      <c r="A171" s="61"/>
      <c r="B171" s="57"/>
      <c r="C171" s="72"/>
      <c r="D171" s="72"/>
      <c r="E171" s="72"/>
      <c r="F171" s="64" t="s">
        <v>16</v>
      </c>
      <c r="G171" s="52">
        <f t="shared" si="128"/>
        <v>0</v>
      </c>
      <c r="H171" s="69">
        <v>0</v>
      </c>
      <c r="I171" s="69">
        <v>0</v>
      </c>
      <c r="J171" s="69">
        <v>0</v>
      </c>
      <c r="K171" s="69">
        <v>0</v>
      </c>
      <c r="L171" s="69">
        <v>0</v>
      </c>
      <c r="M171" s="52">
        <v>0</v>
      </c>
      <c r="N171" s="52">
        <v>0</v>
      </c>
      <c r="O171" s="52">
        <v>0</v>
      </c>
      <c r="P171" s="52">
        <v>0</v>
      </c>
      <c r="Q171" s="133"/>
      <c r="R171" s="134"/>
      <c r="S171" s="134"/>
      <c r="T171" s="134"/>
      <c r="U171" s="134"/>
      <c r="V171" s="134"/>
      <c r="W171" s="134"/>
      <c r="X171" s="134"/>
      <c r="Y171" s="134"/>
      <c r="Z171" s="60"/>
      <c r="AA171" s="74"/>
      <c r="AB171" s="134"/>
    </row>
    <row r="172" spans="1:28" ht="34.5" customHeight="1">
      <c r="A172" s="58"/>
      <c r="B172" s="49" t="s">
        <v>33</v>
      </c>
      <c r="C172" s="50">
        <v>2018</v>
      </c>
      <c r="D172" s="50">
        <v>2026</v>
      </c>
      <c r="E172" s="50" t="s">
        <v>20</v>
      </c>
      <c r="F172" s="51" t="s">
        <v>14</v>
      </c>
      <c r="G172" s="52">
        <f t="shared" si="128"/>
        <v>219106.45</v>
      </c>
      <c r="H172" s="69">
        <f t="shared" ref="H172:L172" si="132">SUM(H173:H174)</f>
        <v>39000</v>
      </c>
      <c r="I172" s="69">
        <f t="shared" ref="I172:K172" si="133">SUM(I173:I174)</f>
        <v>39000</v>
      </c>
      <c r="J172" s="69">
        <f t="shared" si="133"/>
        <v>39000</v>
      </c>
      <c r="K172" s="69">
        <f t="shared" si="133"/>
        <v>52000</v>
      </c>
      <c r="L172" s="69">
        <f t="shared" si="132"/>
        <v>50106.45</v>
      </c>
      <c r="M172" s="52">
        <f>M173+M174</f>
        <v>0</v>
      </c>
      <c r="N172" s="52">
        <f t="shared" ref="N172:P172" si="134">N173+N174</f>
        <v>0</v>
      </c>
      <c r="O172" s="52">
        <f t="shared" si="134"/>
        <v>0</v>
      </c>
      <c r="P172" s="52">
        <f t="shared" si="134"/>
        <v>0</v>
      </c>
      <c r="Q172" s="65" t="s">
        <v>85</v>
      </c>
      <c r="R172" s="24" t="s">
        <v>87</v>
      </c>
      <c r="S172" s="24"/>
      <c r="T172" s="53">
        <v>20</v>
      </c>
      <c r="U172" s="53">
        <v>16</v>
      </c>
      <c r="V172" s="53">
        <v>10</v>
      </c>
      <c r="W172" s="53">
        <v>10</v>
      </c>
      <c r="X172" s="53">
        <v>10</v>
      </c>
      <c r="Y172" s="24">
        <v>0</v>
      </c>
      <c r="Z172" s="24"/>
      <c r="AA172" s="76"/>
      <c r="AB172" s="24"/>
    </row>
    <row r="173" spans="1:28" ht="90">
      <c r="A173" s="48"/>
      <c r="B173" s="70" t="s">
        <v>48</v>
      </c>
      <c r="C173" s="55"/>
      <c r="D173" s="55"/>
      <c r="E173" s="55"/>
      <c r="F173" s="51" t="s">
        <v>15</v>
      </c>
      <c r="G173" s="52">
        <f t="shared" si="128"/>
        <v>0</v>
      </c>
      <c r="H173" s="69">
        <v>0</v>
      </c>
      <c r="I173" s="69">
        <v>0</v>
      </c>
      <c r="J173" s="69">
        <v>0</v>
      </c>
      <c r="K173" s="69">
        <v>0</v>
      </c>
      <c r="L173" s="69">
        <v>0</v>
      </c>
      <c r="M173" s="52">
        <v>0</v>
      </c>
      <c r="N173" s="52">
        <v>0</v>
      </c>
      <c r="O173" s="52">
        <v>0</v>
      </c>
      <c r="P173" s="52">
        <v>0</v>
      </c>
      <c r="Q173" s="70"/>
      <c r="R173" s="28"/>
      <c r="S173" s="28"/>
      <c r="T173" s="56"/>
      <c r="U173" s="56"/>
      <c r="V173" s="56"/>
      <c r="W173" s="56"/>
      <c r="X173" s="56"/>
      <c r="Y173" s="28"/>
      <c r="Z173" s="28"/>
      <c r="AA173" s="77"/>
      <c r="AB173" s="28"/>
    </row>
    <row r="174" spans="1:28" ht="37.5" customHeight="1">
      <c r="A174" s="48"/>
      <c r="B174" s="73"/>
      <c r="C174" s="58"/>
      <c r="D174" s="58"/>
      <c r="E174" s="58"/>
      <c r="F174" s="51" t="s">
        <v>16</v>
      </c>
      <c r="G174" s="52">
        <f t="shared" si="128"/>
        <v>219106.45</v>
      </c>
      <c r="H174" s="69">
        <v>39000</v>
      </c>
      <c r="I174" s="69">
        <v>39000</v>
      </c>
      <c r="J174" s="69">
        <v>39000</v>
      </c>
      <c r="K174" s="69">
        <v>52000</v>
      </c>
      <c r="L174" s="69">
        <v>50106.45</v>
      </c>
      <c r="M174" s="52">
        <v>0</v>
      </c>
      <c r="N174" s="52">
        <v>0</v>
      </c>
      <c r="O174" s="52">
        <v>0</v>
      </c>
      <c r="P174" s="52">
        <v>0</v>
      </c>
      <c r="Q174" s="73"/>
      <c r="R174" s="59"/>
      <c r="S174" s="59"/>
      <c r="T174" s="60"/>
      <c r="U174" s="60"/>
      <c r="V174" s="60"/>
      <c r="W174" s="60"/>
      <c r="X174" s="60"/>
      <c r="Y174" s="59"/>
      <c r="Z174" s="59"/>
      <c r="AA174" s="78"/>
      <c r="AB174" s="59"/>
    </row>
    <row r="175" spans="1:28" s="13" customFormat="1" ht="37.5" customHeight="1">
      <c r="A175" s="63"/>
      <c r="B175" s="94" t="s">
        <v>134</v>
      </c>
      <c r="C175" s="63">
        <v>2018</v>
      </c>
      <c r="D175" s="63">
        <v>2026</v>
      </c>
      <c r="E175" s="63" t="s">
        <v>20</v>
      </c>
      <c r="F175" s="64" t="s">
        <v>14</v>
      </c>
      <c r="G175" s="52">
        <f t="shared" si="128"/>
        <v>43500</v>
      </c>
      <c r="H175" s="69">
        <f>H176+H177</f>
        <v>0</v>
      </c>
      <c r="I175" s="69">
        <f t="shared" ref="I175:L175" si="135">I176+I177</f>
        <v>0</v>
      </c>
      <c r="J175" s="69">
        <f t="shared" si="135"/>
        <v>0</v>
      </c>
      <c r="K175" s="69">
        <f t="shared" si="135"/>
        <v>0</v>
      </c>
      <c r="L175" s="69">
        <f t="shared" si="135"/>
        <v>11500</v>
      </c>
      <c r="M175" s="52">
        <f>M176+M177</f>
        <v>10000</v>
      </c>
      <c r="N175" s="52">
        <f t="shared" ref="N175:P175" si="136">N176+N177</f>
        <v>10000</v>
      </c>
      <c r="O175" s="52">
        <f t="shared" si="136"/>
        <v>6000</v>
      </c>
      <c r="P175" s="52">
        <f t="shared" si="136"/>
        <v>6000</v>
      </c>
      <c r="Q175" s="65" t="s">
        <v>158</v>
      </c>
      <c r="R175" s="53" t="s">
        <v>87</v>
      </c>
      <c r="S175" s="71"/>
      <c r="T175" s="53">
        <v>0</v>
      </c>
      <c r="U175" s="53">
        <v>0</v>
      </c>
      <c r="V175" s="53">
        <v>0</v>
      </c>
      <c r="W175" s="53">
        <v>0</v>
      </c>
      <c r="X175" s="53">
        <v>2</v>
      </c>
      <c r="Y175" s="53">
        <v>5</v>
      </c>
      <c r="Z175" s="53"/>
      <c r="AA175" s="67"/>
      <c r="AB175" s="53"/>
    </row>
    <row r="176" spans="1:28" s="13" customFormat="1" ht="63" customHeight="1">
      <c r="A176" s="68"/>
      <c r="B176" s="70" t="s">
        <v>157</v>
      </c>
      <c r="C176" s="68"/>
      <c r="D176" s="68"/>
      <c r="E176" s="68"/>
      <c r="F176" s="64" t="s">
        <v>15</v>
      </c>
      <c r="G176" s="52">
        <f t="shared" si="128"/>
        <v>43500</v>
      </c>
      <c r="H176" s="69">
        <v>0</v>
      </c>
      <c r="I176" s="69">
        <v>0</v>
      </c>
      <c r="J176" s="69">
        <v>0</v>
      </c>
      <c r="K176" s="69">
        <v>0</v>
      </c>
      <c r="L176" s="69">
        <v>11500</v>
      </c>
      <c r="M176" s="52">
        <v>10000</v>
      </c>
      <c r="N176" s="52">
        <v>10000</v>
      </c>
      <c r="O176" s="52">
        <v>6000</v>
      </c>
      <c r="P176" s="52">
        <v>6000</v>
      </c>
      <c r="Q176" s="70"/>
      <c r="R176" s="56"/>
      <c r="S176" s="71"/>
      <c r="T176" s="56"/>
      <c r="U176" s="56"/>
      <c r="V176" s="56"/>
      <c r="W176" s="56"/>
      <c r="X176" s="56"/>
      <c r="Y176" s="56"/>
      <c r="Z176" s="56"/>
      <c r="AA176" s="71"/>
      <c r="AB176" s="56"/>
    </row>
    <row r="177" spans="1:28" s="13" customFormat="1" ht="37.5" customHeight="1">
      <c r="A177" s="72"/>
      <c r="B177" s="73"/>
      <c r="C177" s="72"/>
      <c r="D177" s="72"/>
      <c r="E177" s="72"/>
      <c r="F177" s="64" t="s">
        <v>16</v>
      </c>
      <c r="G177" s="52">
        <f t="shared" si="128"/>
        <v>0</v>
      </c>
      <c r="H177" s="69">
        <v>0</v>
      </c>
      <c r="I177" s="69">
        <v>0</v>
      </c>
      <c r="J177" s="69">
        <v>0</v>
      </c>
      <c r="K177" s="69">
        <v>0</v>
      </c>
      <c r="L177" s="69">
        <v>0</v>
      </c>
      <c r="M177" s="52">
        <v>0</v>
      </c>
      <c r="N177" s="52">
        <v>0</v>
      </c>
      <c r="O177" s="52">
        <v>0</v>
      </c>
      <c r="P177" s="52">
        <v>0</v>
      </c>
      <c r="Q177" s="73"/>
      <c r="R177" s="60"/>
      <c r="S177" s="71"/>
      <c r="T177" s="60"/>
      <c r="U177" s="60"/>
      <c r="V177" s="60"/>
      <c r="W177" s="60"/>
      <c r="X177" s="60"/>
      <c r="Y177" s="60"/>
      <c r="Z177" s="60"/>
      <c r="AA177" s="74"/>
      <c r="AB177" s="60"/>
    </row>
    <row r="178" spans="1:28" s="13" customFormat="1" ht="26.4" customHeight="1">
      <c r="A178" s="63"/>
      <c r="B178" s="120" t="s">
        <v>134</v>
      </c>
      <c r="C178" s="65">
        <v>2018</v>
      </c>
      <c r="D178" s="63">
        <v>2026</v>
      </c>
      <c r="E178" s="63" t="s">
        <v>20</v>
      </c>
      <c r="F178" s="64" t="s">
        <v>14</v>
      </c>
      <c r="G178" s="52">
        <f t="shared" si="128"/>
        <v>116936</v>
      </c>
      <c r="H178" s="69">
        <f>H179+H180</f>
        <v>0</v>
      </c>
      <c r="I178" s="69">
        <f t="shared" ref="I178:L178" si="137">I179+I180</f>
        <v>0</v>
      </c>
      <c r="J178" s="69">
        <f t="shared" si="137"/>
        <v>0</v>
      </c>
      <c r="K178" s="69">
        <f t="shared" si="137"/>
        <v>13000</v>
      </c>
      <c r="L178" s="69">
        <f t="shared" si="137"/>
        <v>0</v>
      </c>
      <c r="M178" s="52">
        <f>M179+M180</f>
        <v>51936</v>
      </c>
      <c r="N178" s="52">
        <f t="shared" ref="N178:P178" si="138">N179+N180</f>
        <v>52000</v>
      </c>
      <c r="O178" s="52">
        <f t="shared" si="138"/>
        <v>0</v>
      </c>
      <c r="P178" s="52">
        <f t="shared" si="138"/>
        <v>0</v>
      </c>
      <c r="Q178" s="65" t="s">
        <v>138</v>
      </c>
      <c r="R178" s="53" t="s">
        <v>87</v>
      </c>
      <c r="S178" s="53"/>
      <c r="T178" s="53">
        <v>0</v>
      </c>
      <c r="U178" s="53">
        <v>0</v>
      </c>
      <c r="V178" s="53">
        <v>0</v>
      </c>
      <c r="W178" s="53">
        <v>3</v>
      </c>
      <c r="X178" s="53">
        <v>0</v>
      </c>
      <c r="Y178" s="53">
        <v>15</v>
      </c>
      <c r="Z178" s="53"/>
      <c r="AA178" s="67"/>
      <c r="AB178" s="53"/>
    </row>
    <row r="179" spans="1:28" s="13" customFormat="1" ht="61.2" customHeight="1">
      <c r="A179" s="68"/>
      <c r="B179" s="70" t="s">
        <v>182</v>
      </c>
      <c r="C179" s="70"/>
      <c r="D179" s="68"/>
      <c r="E179" s="68"/>
      <c r="F179" s="64" t="s">
        <v>15</v>
      </c>
      <c r="G179" s="52">
        <f t="shared" si="128"/>
        <v>0</v>
      </c>
      <c r="H179" s="69">
        <v>0</v>
      </c>
      <c r="I179" s="69">
        <v>0</v>
      </c>
      <c r="J179" s="69">
        <v>0</v>
      </c>
      <c r="K179" s="69">
        <v>0</v>
      </c>
      <c r="L179" s="69">
        <v>0</v>
      </c>
      <c r="M179" s="52">
        <v>0</v>
      </c>
      <c r="N179" s="52">
        <v>0</v>
      </c>
      <c r="O179" s="52">
        <v>0</v>
      </c>
      <c r="P179" s="52">
        <v>0</v>
      </c>
      <c r="Q179" s="70"/>
      <c r="R179" s="56"/>
      <c r="S179" s="56"/>
      <c r="T179" s="56"/>
      <c r="U179" s="56"/>
      <c r="V179" s="56"/>
      <c r="W179" s="56"/>
      <c r="X179" s="56"/>
      <c r="Y179" s="56"/>
      <c r="Z179" s="56"/>
      <c r="AA179" s="71"/>
      <c r="AB179" s="56"/>
    </row>
    <row r="180" spans="1:28" s="13" customFormat="1" ht="37.5" customHeight="1">
      <c r="A180" s="72"/>
      <c r="B180" s="73"/>
      <c r="C180" s="73"/>
      <c r="D180" s="72"/>
      <c r="E180" s="72"/>
      <c r="F180" s="64" t="s">
        <v>16</v>
      </c>
      <c r="G180" s="52">
        <f t="shared" si="128"/>
        <v>116936</v>
      </c>
      <c r="H180" s="69">
        <v>0</v>
      </c>
      <c r="I180" s="69">
        <v>0</v>
      </c>
      <c r="J180" s="69">
        <v>0</v>
      </c>
      <c r="K180" s="69">
        <v>13000</v>
      </c>
      <c r="L180" s="69">
        <v>0</v>
      </c>
      <c r="M180" s="52">
        <v>51936</v>
      </c>
      <c r="N180" s="52">
        <v>52000</v>
      </c>
      <c r="O180" s="52">
        <v>0</v>
      </c>
      <c r="P180" s="52">
        <v>0</v>
      </c>
      <c r="Q180" s="73"/>
      <c r="R180" s="60"/>
      <c r="S180" s="60"/>
      <c r="T180" s="60"/>
      <c r="U180" s="60"/>
      <c r="V180" s="60"/>
      <c r="W180" s="60"/>
      <c r="X180" s="60"/>
      <c r="Y180" s="60"/>
      <c r="Z180" s="60"/>
      <c r="AA180" s="74"/>
      <c r="AB180" s="60"/>
    </row>
    <row r="181" spans="1:28" s="13" customFormat="1" ht="29.4" customHeight="1">
      <c r="A181" s="63"/>
      <c r="B181" s="124" t="s">
        <v>135</v>
      </c>
      <c r="C181" s="63">
        <v>2018</v>
      </c>
      <c r="D181" s="63">
        <v>2026</v>
      </c>
      <c r="E181" s="63" t="s">
        <v>20</v>
      </c>
      <c r="F181" s="64" t="s">
        <v>14</v>
      </c>
      <c r="G181" s="52">
        <f t="shared" si="128"/>
        <v>338000</v>
      </c>
      <c r="H181" s="69">
        <f>H182+H183</f>
        <v>0</v>
      </c>
      <c r="I181" s="69">
        <f t="shared" ref="I181:L181" si="139">I182+I183</f>
        <v>0</v>
      </c>
      <c r="J181" s="69">
        <f t="shared" si="139"/>
        <v>0</v>
      </c>
      <c r="K181" s="69">
        <f t="shared" si="139"/>
        <v>338000</v>
      </c>
      <c r="L181" s="69">
        <f t="shared" si="139"/>
        <v>0</v>
      </c>
      <c r="M181" s="52">
        <f>M182+M183</f>
        <v>0</v>
      </c>
      <c r="N181" s="52">
        <v>0</v>
      </c>
      <c r="O181" s="52">
        <v>0</v>
      </c>
      <c r="P181" s="52">
        <v>0</v>
      </c>
      <c r="Q181" s="65" t="s">
        <v>136</v>
      </c>
      <c r="R181" s="53" t="s">
        <v>137</v>
      </c>
      <c r="S181" s="53"/>
      <c r="T181" s="53">
        <v>0</v>
      </c>
      <c r="U181" s="53">
        <v>0</v>
      </c>
      <c r="V181" s="53">
        <v>0</v>
      </c>
      <c r="W181" s="53">
        <v>7</v>
      </c>
      <c r="X181" s="53">
        <v>0</v>
      </c>
      <c r="Y181" s="53">
        <v>0</v>
      </c>
      <c r="Z181" s="53"/>
      <c r="AA181" s="67"/>
      <c r="AB181" s="53"/>
    </row>
    <row r="182" spans="1:28" s="13" customFormat="1" ht="37.5" customHeight="1">
      <c r="A182" s="68"/>
      <c r="B182" s="70" t="s">
        <v>170</v>
      </c>
      <c r="C182" s="68"/>
      <c r="D182" s="68"/>
      <c r="E182" s="68"/>
      <c r="F182" s="64" t="s">
        <v>15</v>
      </c>
      <c r="G182" s="52">
        <f t="shared" si="128"/>
        <v>0</v>
      </c>
      <c r="H182" s="69">
        <v>0</v>
      </c>
      <c r="I182" s="69">
        <v>0</v>
      </c>
      <c r="J182" s="69">
        <v>0</v>
      </c>
      <c r="K182" s="69">
        <v>0</v>
      </c>
      <c r="L182" s="69">
        <v>0</v>
      </c>
      <c r="M182" s="52">
        <v>0</v>
      </c>
      <c r="N182" s="52">
        <v>0</v>
      </c>
      <c r="O182" s="52">
        <v>0</v>
      </c>
      <c r="P182" s="52">
        <v>0</v>
      </c>
      <c r="Q182" s="70"/>
      <c r="R182" s="56"/>
      <c r="S182" s="56"/>
      <c r="T182" s="56"/>
      <c r="U182" s="56"/>
      <c r="V182" s="56"/>
      <c r="W182" s="56"/>
      <c r="X182" s="56"/>
      <c r="Y182" s="56"/>
      <c r="Z182" s="56"/>
      <c r="AA182" s="71"/>
      <c r="AB182" s="56"/>
    </row>
    <row r="183" spans="1:28" s="13" customFormat="1" ht="37.5" customHeight="1">
      <c r="A183" s="72"/>
      <c r="B183" s="73"/>
      <c r="C183" s="72"/>
      <c r="D183" s="72"/>
      <c r="E183" s="72"/>
      <c r="F183" s="64" t="s">
        <v>16</v>
      </c>
      <c r="G183" s="52">
        <f t="shared" si="128"/>
        <v>338000</v>
      </c>
      <c r="H183" s="69">
        <v>0</v>
      </c>
      <c r="I183" s="69">
        <v>0</v>
      </c>
      <c r="J183" s="69">
        <v>0</v>
      </c>
      <c r="K183" s="69">
        <v>338000</v>
      </c>
      <c r="L183" s="69">
        <v>0</v>
      </c>
      <c r="M183" s="52">
        <f t="shared" ref="M183" si="140">SUM(M186)</f>
        <v>0</v>
      </c>
      <c r="N183" s="52">
        <f t="shared" ref="N183:P183" si="141">SUM(N186)</f>
        <v>0</v>
      </c>
      <c r="O183" s="52">
        <f t="shared" si="141"/>
        <v>0</v>
      </c>
      <c r="P183" s="52">
        <f t="shared" si="141"/>
        <v>0</v>
      </c>
      <c r="Q183" s="73"/>
      <c r="R183" s="60"/>
      <c r="S183" s="60"/>
      <c r="T183" s="60"/>
      <c r="U183" s="60"/>
      <c r="V183" s="60"/>
      <c r="W183" s="60"/>
      <c r="X183" s="60"/>
      <c r="Y183" s="60"/>
      <c r="Z183" s="60"/>
      <c r="AA183" s="74"/>
      <c r="AB183" s="60"/>
    </row>
    <row r="184" spans="1:28" s="13" customFormat="1" ht="37.5" customHeight="1">
      <c r="A184" s="98"/>
      <c r="B184" s="135" t="s">
        <v>200</v>
      </c>
      <c r="C184" s="63">
        <v>2018</v>
      </c>
      <c r="D184" s="63">
        <v>2026</v>
      </c>
      <c r="E184" s="63" t="s">
        <v>20</v>
      </c>
      <c r="F184" s="64" t="s">
        <v>14</v>
      </c>
      <c r="G184" s="52">
        <f t="shared" si="128"/>
        <v>743448.91</v>
      </c>
      <c r="H184" s="69"/>
      <c r="I184" s="69"/>
      <c r="J184" s="69"/>
      <c r="K184" s="69"/>
      <c r="L184" s="69"/>
      <c r="M184" s="52">
        <f>M185+M186</f>
        <v>338832.74</v>
      </c>
      <c r="N184" s="52">
        <f t="shared" ref="N184:O184" si="142">N185+N186</f>
        <v>197691.89</v>
      </c>
      <c r="O184" s="52">
        <f t="shared" si="142"/>
        <v>101491.14</v>
      </c>
      <c r="P184" s="52">
        <f>P185+P186</f>
        <v>105433.14</v>
      </c>
      <c r="Q184" s="65" t="s">
        <v>199</v>
      </c>
      <c r="R184" s="53" t="s">
        <v>86</v>
      </c>
      <c r="S184" s="53"/>
      <c r="T184" s="53">
        <v>0</v>
      </c>
      <c r="U184" s="53">
        <v>0</v>
      </c>
      <c r="V184" s="53">
        <v>0</v>
      </c>
      <c r="W184" s="53">
        <v>0</v>
      </c>
      <c r="X184" s="53">
        <v>0</v>
      </c>
      <c r="Y184" s="53">
        <v>90</v>
      </c>
      <c r="Z184" s="53"/>
      <c r="AA184" s="67"/>
      <c r="AB184" s="53"/>
    </row>
    <row r="185" spans="1:28" s="13" customFormat="1" ht="37.5" customHeight="1">
      <c r="A185" s="95"/>
      <c r="B185" s="135"/>
      <c r="C185" s="68"/>
      <c r="D185" s="68"/>
      <c r="E185" s="68"/>
      <c r="F185" s="64" t="s">
        <v>15</v>
      </c>
      <c r="G185" s="52">
        <f t="shared" si="128"/>
        <v>743448.91</v>
      </c>
      <c r="H185" s="69"/>
      <c r="I185" s="69"/>
      <c r="J185" s="69"/>
      <c r="K185" s="69"/>
      <c r="L185" s="69"/>
      <c r="M185" s="52">
        <v>338832.74</v>
      </c>
      <c r="N185" s="52">
        <v>197691.89</v>
      </c>
      <c r="O185" s="52">
        <v>101491.14</v>
      </c>
      <c r="P185" s="52">
        <v>105433.14</v>
      </c>
      <c r="Q185" s="70"/>
      <c r="R185" s="56"/>
      <c r="S185" s="56"/>
      <c r="T185" s="56"/>
      <c r="U185" s="56"/>
      <c r="V185" s="56"/>
      <c r="W185" s="56"/>
      <c r="X185" s="56"/>
      <c r="Y185" s="56"/>
      <c r="Z185" s="56"/>
      <c r="AA185" s="71"/>
      <c r="AB185" s="56"/>
    </row>
    <row r="186" spans="1:28" s="13" customFormat="1" ht="37.5" customHeight="1">
      <c r="A186" s="95"/>
      <c r="B186" s="135"/>
      <c r="C186" s="72"/>
      <c r="D186" s="72"/>
      <c r="E186" s="72"/>
      <c r="F186" s="64" t="s">
        <v>16</v>
      </c>
      <c r="G186" s="52">
        <f t="shared" si="128"/>
        <v>0</v>
      </c>
      <c r="H186" s="69"/>
      <c r="I186" s="69"/>
      <c r="J186" s="69"/>
      <c r="K186" s="69"/>
      <c r="L186" s="69"/>
      <c r="M186" s="69">
        <v>0</v>
      </c>
      <c r="N186" s="69">
        <v>0</v>
      </c>
      <c r="O186" s="69">
        <v>0</v>
      </c>
      <c r="P186" s="69">
        <v>0</v>
      </c>
      <c r="Q186" s="73"/>
      <c r="R186" s="60"/>
      <c r="S186" s="60"/>
      <c r="T186" s="60"/>
      <c r="U186" s="60"/>
      <c r="V186" s="60"/>
      <c r="W186" s="60"/>
      <c r="X186" s="60"/>
      <c r="Y186" s="60"/>
      <c r="Z186" s="60"/>
      <c r="AA186" s="74"/>
      <c r="AB186" s="60"/>
    </row>
    <row r="187" spans="1:28" s="13" customFormat="1" ht="37.5" customHeight="1">
      <c r="A187" s="95"/>
      <c r="B187" s="70" t="s">
        <v>201</v>
      </c>
      <c r="C187" s="63">
        <v>2018</v>
      </c>
      <c r="D187" s="63">
        <v>2026</v>
      </c>
      <c r="E187" s="63" t="s">
        <v>20</v>
      </c>
      <c r="F187" s="64" t="s">
        <v>14</v>
      </c>
      <c r="G187" s="52">
        <f t="shared" si="128"/>
        <v>14750</v>
      </c>
      <c r="H187" s="69"/>
      <c r="I187" s="69"/>
      <c r="J187" s="69"/>
      <c r="K187" s="69"/>
      <c r="L187" s="69"/>
      <c r="M187" s="69">
        <f>M188+M189</f>
        <v>14750</v>
      </c>
      <c r="N187" s="69">
        <f t="shared" ref="N187:P187" si="143">N188+N189</f>
        <v>0</v>
      </c>
      <c r="O187" s="69">
        <f t="shared" si="143"/>
        <v>0</v>
      </c>
      <c r="P187" s="69">
        <f t="shared" si="143"/>
        <v>0</v>
      </c>
      <c r="Q187" s="65" t="s">
        <v>204</v>
      </c>
      <c r="R187" s="53" t="s">
        <v>137</v>
      </c>
      <c r="S187" s="53"/>
      <c r="T187" s="53">
        <v>0</v>
      </c>
      <c r="U187" s="53">
        <v>0</v>
      </c>
      <c r="V187" s="53">
        <v>0</v>
      </c>
      <c r="W187" s="53">
        <v>0</v>
      </c>
      <c r="X187" s="53">
        <v>0</v>
      </c>
      <c r="Y187" s="53">
        <v>0</v>
      </c>
      <c r="Z187" s="53"/>
      <c r="AA187" s="67"/>
      <c r="AB187" s="53"/>
    </row>
    <row r="188" spans="1:28" s="13" customFormat="1" ht="37.5" customHeight="1">
      <c r="A188" s="95"/>
      <c r="B188" s="70"/>
      <c r="C188" s="68"/>
      <c r="D188" s="68"/>
      <c r="E188" s="68"/>
      <c r="F188" s="64" t="s">
        <v>15</v>
      </c>
      <c r="G188" s="52">
        <f t="shared" si="128"/>
        <v>14750</v>
      </c>
      <c r="H188" s="69"/>
      <c r="I188" s="69"/>
      <c r="J188" s="69"/>
      <c r="K188" s="69"/>
      <c r="L188" s="69"/>
      <c r="M188" s="69">
        <v>14750</v>
      </c>
      <c r="N188" s="69">
        <v>0</v>
      </c>
      <c r="O188" s="69">
        <v>0</v>
      </c>
      <c r="P188" s="69">
        <v>0</v>
      </c>
      <c r="Q188" s="70"/>
      <c r="R188" s="56"/>
      <c r="S188" s="56"/>
      <c r="T188" s="56"/>
      <c r="U188" s="56"/>
      <c r="V188" s="56"/>
      <c r="W188" s="56"/>
      <c r="X188" s="56"/>
      <c r="Y188" s="56"/>
      <c r="Z188" s="56"/>
      <c r="AA188" s="71"/>
      <c r="AB188" s="56"/>
    </row>
    <row r="189" spans="1:28" s="13" customFormat="1" ht="37.5" customHeight="1">
      <c r="A189" s="96"/>
      <c r="B189" s="73"/>
      <c r="C189" s="72"/>
      <c r="D189" s="72"/>
      <c r="E189" s="72"/>
      <c r="F189" s="64" t="s">
        <v>16</v>
      </c>
      <c r="G189" s="52">
        <f t="shared" si="128"/>
        <v>0</v>
      </c>
      <c r="H189" s="69"/>
      <c r="I189" s="69"/>
      <c r="J189" s="69"/>
      <c r="K189" s="69"/>
      <c r="L189" s="69"/>
      <c r="M189" s="69">
        <v>0</v>
      </c>
      <c r="N189" s="69">
        <v>0</v>
      </c>
      <c r="O189" s="69">
        <v>0</v>
      </c>
      <c r="P189" s="69">
        <v>0</v>
      </c>
      <c r="Q189" s="73"/>
      <c r="R189" s="60"/>
      <c r="S189" s="60"/>
      <c r="T189" s="60"/>
      <c r="U189" s="60"/>
      <c r="V189" s="60"/>
      <c r="W189" s="60"/>
      <c r="X189" s="60"/>
      <c r="Y189" s="60"/>
      <c r="Z189" s="60"/>
      <c r="AA189" s="74"/>
      <c r="AB189" s="60"/>
    </row>
    <row r="190" spans="1:28" ht="37.5" customHeight="1">
      <c r="A190" s="46" t="s">
        <v>49</v>
      </c>
      <c r="B190" s="47"/>
      <c r="C190" s="50">
        <v>2018</v>
      </c>
      <c r="D190" s="50">
        <v>2026</v>
      </c>
      <c r="E190" s="50" t="s">
        <v>20</v>
      </c>
      <c r="F190" s="51" t="s">
        <v>14</v>
      </c>
      <c r="G190" s="52">
        <f>H190+I190+J190+K190+L190+M190+N190+O190+P190</f>
        <v>47261452.969999999</v>
      </c>
      <c r="H190" s="136">
        <f>H191+H192</f>
        <v>2418405.9000000004</v>
      </c>
      <c r="I190" s="136">
        <f t="shared" ref="I190:M190" si="144">I191+I192</f>
        <v>4115388.6100000003</v>
      </c>
      <c r="J190" s="136">
        <f t="shared" si="144"/>
        <v>2356494.9099999997</v>
      </c>
      <c r="K190" s="136">
        <f t="shared" si="144"/>
        <v>4009107.9899999998</v>
      </c>
      <c r="L190" s="136">
        <f t="shared" si="144"/>
        <v>16825213.349999998</v>
      </c>
      <c r="M190" s="136">
        <f t="shared" si="144"/>
        <v>5992548.9200000009</v>
      </c>
      <c r="N190" s="136">
        <f t="shared" ref="N190" si="145">N191+N192</f>
        <v>6699867.0099999998</v>
      </c>
      <c r="O190" s="136">
        <f t="shared" ref="O190" si="146">O191+O192</f>
        <v>2459508.14</v>
      </c>
      <c r="P190" s="136">
        <f t="shared" ref="P190" si="147">P191+P192</f>
        <v>2384918.14</v>
      </c>
      <c r="Q190" s="24" t="s">
        <v>12</v>
      </c>
      <c r="R190" s="24" t="s">
        <v>12</v>
      </c>
      <c r="S190" s="24" t="s">
        <v>12</v>
      </c>
      <c r="T190" s="53" t="s">
        <v>12</v>
      </c>
      <c r="U190" s="53" t="s">
        <v>12</v>
      </c>
      <c r="V190" s="53" t="s">
        <v>12</v>
      </c>
      <c r="W190" s="53" t="s">
        <v>12</v>
      </c>
      <c r="X190" s="53" t="s">
        <v>12</v>
      </c>
      <c r="Y190" s="24" t="s">
        <v>12</v>
      </c>
      <c r="Z190" s="24" t="s">
        <v>12</v>
      </c>
      <c r="AA190" s="24" t="s">
        <v>12</v>
      </c>
      <c r="AB190" s="24" t="s">
        <v>12</v>
      </c>
    </row>
    <row r="191" spans="1:28" ht="90">
      <c r="A191" s="137"/>
      <c r="B191" s="54"/>
      <c r="C191" s="55"/>
      <c r="D191" s="55"/>
      <c r="E191" s="55"/>
      <c r="F191" s="51" t="s">
        <v>15</v>
      </c>
      <c r="G191" s="52">
        <f t="shared" si="128"/>
        <v>30118526.460000001</v>
      </c>
      <c r="H191" s="136">
        <f>H104+H134+H143+H149+H158</f>
        <v>2379405.9000000004</v>
      </c>
      <c r="I191" s="136">
        <f>I104+I134+I143+I149+I158</f>
        <v>1906033.24</v>
      </c>
      <c r="J191" s="136">
        <f t="shared" ref="J191:M191" si="148">J104+J134+J143+J149+J158</f>
        <v>2317494.9099999997</v>
      </c>
      <c r="K191" s="136">
        <f t="shared" si="148"/>
        <v>3606107.9899999998</v>
      </c>
      <c r="L191" s="136">
        <f t="shared" si="148"/>
        <v>3653802.05</v>
      </c>
      <c r="M191" s="136">
        <f t="shared" si="148"/>
        <v>5163389.080000001</v>
      </c>
      <c r="N191" s="136">
        <f t="shared" ref="N191:P191" si="149">N104+N134+N143+N149+N158</f>
        <v>6247867.0099999998</v>
      </c>
      <c r="O191" s="136">
        <f t="shared" si="149"/>
        <v>2459508.14</v>
      </c>
      <c r="P191" s="136">
        <f t="shared" si="149"/>
        <v>2384918.14</v>
      </c>
      <c r="Q191" s="28"/>
      <c r="R191" s="28"/>
      <c r="S191" s="28"/>
      <c r="T191" s="56"/>
      <c r="U191" s="56"/>
      <c r="V191" s="56"/>
      <c r="W191" s="56"/>
      <c r="X191" s="56"/>
      <c r="Y191" s="28"/>
      <c r="Z191" s="28"/>
      <c r="AA191" s="28"/>
      <c r="AB191" s="28"/>
    </row>
    <row r="192" spans="1:28" ht="54">
      <c r="A192" s="138"/>
      <c r="B192" s="57"/>
      <c r="C192" s="58"/>
      <c r="D192" s="58"/>
      <c r="E192" s="58"/>
      <c r="F192" s="51" t="s">
        <v>16</v>
      </c>
      <c r="G192" s="52">
        <f t="shared" si="128"/>
        <v>17142926.509999998</v>
      </c>
      <c r="H192" s="136">
        <f>H105+H135+H144+H150+H159</f>
        <v>39000</v>
      </c>
      <c r="I192" s="136">
        <f t="shared" ref="I192:M192" si="150">I105+I135+I144+I150+I159</f>
        <v>2209355.37</v>
      </c>
      <c r="J192" s="136">
        <f t="shared" si="150"/>
        <v>39000</v>
      </c>
      <c r="K192" s="136">
        <f t="shared" si="150"/>
        <v>403000</v>
      </c>
      <c r="L192" s="136">
        <f t="shared" si="150"/>
        <v>13171411.299999999</v>
      </c>
      <c r="M192" s="136">
        <f t="shared" si="150"/>
        <v>829159.84</v>
      </c>
      <c r="N192" s="136">
        <f t="shared" ref="N192:P192" si="151">N105+N135+N144+N150+N159</f>
        <v>452000</v>
      </c>
      <c r="O192" s="136">
        <f t="shared" si="151"/>
        <v>0</v>
      </c>
      <c r="P192" s="136">
        <f t="shared" si="151"/>
        <v>0</v>
      </c>
      <c r="Q192" s="59"/>
      <c r="R192" s="59"/>
      <c r="S192" s="59"/>
      <c r="T192" s="60"/>
      <c r="U192" s="60"/>
      <c r="V192" s="60"/>
      <c r="W192" s="60"/>
      <c r="X192" s="60"/>
      <c r="Y192" s="59"/>
      <c r="Z192" s="59"/>
      <c r="AA192" s="59"/>
      <c r="AB192" s="59"/>
    </row>
    <row r="193" spans="1:28" ht="48" customHeight="1">
      <c r="A193" s="84" t="s">
        <v>68</v>
      </c>
      <c r="B193" s="139"/>
      <c r="C193" s="42" t="s">
        <v>50</v>
      </c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4"/>
    </row>
    <row r="194" spans="1:28" ht="37.5" customHeight="1">
      <c r="A194" s="48"/>
      <c r="B194" s="140" t="s">
        <v>186</v>
      </c>
      <c r="C194" s="141" t="s">
        <v>51</v>
      </c>
      <c r="D194" s="142"/>
      <c r="E194" s="142"/>
      <c r="F194" s="142"/>
      <c r="G194" s="142"/>
      <c r="H194" s="142"/>
      <c r="I194" s="142"/>
      <c r="J194" s="142"/>
      <c r="K194" s="142"/>
      <c r="L194" s="142"/>
      <c r="M194" s="142"/>
      <c r="N194" s="142"/>
      <c r="O194" s="142"/>
      <c r="P194" s="142"/>
      <c r="Q194" s="142"/>
      <c r="R194" s="142"/>
      <c r="S194" s="142"/>
      <c r="T194" s="142"/>
      <c r="U194" s="142"/>
      <c r="V194" s="142"/>
      <c r="W194" s="142"/>
      <c r="X194" s="142"/>
      <c r="Y194" s="142"/>
      <c r="Z194" s="142"/>
      <c r="AA194" s="142"/>
      <c r="AB194" s="143"/>
    </row>
    <row r="195" spans="1:28" ht="56.4" customHeight="1">
      <c r="A195" s="48"/>
      <c r="B195" s="144"/>
      <c r="C195" s="145"/>
      <c r="D195" s="146"/>
      <c r="E195" s="146"/>
      <c r="F195" s="146"/>
      <c r="G195" s="146"/>
      <c r="H195" s="146"/>
      <c r="I195" s="146"/>
      <c r="J195" s="146"/>
      <c r="K195" s="146"/>
      <c r="L195" s="146"/>
      <c r="M195" s="146"/>
      <c r="N195" s="146"/>
      <c r="O195" s="146"/>
      <c r="P195" s="146"/>
      <c r="Q195" s="146"/>
      <c r="R195" s="146"/>
      <c r="S195" s="146"/>
      <c r="T195" s="146"/>
      <c r="U195" s="146"/>
      <c r="V195" s="146"/>
      <c r="W195" s="146"/>
      <c r="X195" s="146"/>
      <c r="Y195" s="146"/>
      <c r="Z195" s="146"/>
      <c r="AA195" s="146"/>
      <c r="AB195" s="147"/>
    </row>
    <row r="196" spans="1:28" ht="19.2" customHeight="1">
      <c r="A196" s="48"/>
      <c r="B196" s="148"/>
      <c r="C196" s="149"/>
      <c r="D196" s="150"/>
      <c r="E196" s="150"/>
      <c r="F196" s="150"/>
      <c r="G196" s="150"/>
      <c r="H196" s="150"/>
      <c r="I196" s="150"/>
      <c r="J196" s="150"/>
      <c r="K196" s="150"/>
      <c r="L196" s="150"/>
      <c r="M196" s="150"/>
      <c r="N196" s="150"/>
      <c r="O196" s="150"/>
      <c r="P196" s="150"/>
      <c r="Q196" s="150"/>
      <c r="R196" s="150"/>
      <c r="S196" s="150"/>
      <c r="T196" s="150"/>
      <c r="U196" s="150"/>
      <c r="V196" s="150"/>
      <c r="W196" s="150"/>
      <c r="X196" s="150"/>
      <c r="Y196" s="150"/>
      <c r="Z196" s="150"/>
      <c r="AA196" s="150"/>
      <c r="AB196" s="151"/>
    </row>
    <row r="197" spans="1:28" ht="37.5" customHeight="1">
      <c r="A197" s="125">
        <v>1</v>
      </c>
      <c r="B197" s="49" t="s">
        <v>52</v>
      </c>
      <c r="C197" s="50">
        <v>2018</v>
      </c>
      <c r="D197" s="50">
        <v>2026</v>
      </c>
      <c r="E197" s="50" t="s">
        <v>20</v>
      </c>
      <c r="F197" s="51" t="s">
        <v>14</v>
      </c>
      <c r="G197" s="52">
        <f>H197+I197+J197+K197+L197++M197++++N197+O197+P197</f>
        <v>6661688.8000000007</v>
      </c>
      <c r="H197" s="52">
        <f t="shared" ref="H197:O197" si="152">SUM(H200)</f>
        <v>2015299</v>
      </c>
      <c r="I197" s="52">
        <f t="shared" ref="I197:K197" si="153">SUM(I200)</f>
        <v>2117328.2000000002</v>
      </c>
      <c r="J197" s="52">
        <f t="shared" si="153"/>
        <v>1918883.2</v>
      </c>
      <c r="K197" s="52">
        <f t="shared" si="153"/>
        <v>610178.4</v>
      </c>
      <c r="L197" s="52">
        <f t="shared" si="152"/>
        <v>0</v>
      </c>
      <c r="M197" s="52">
        <f t="shared" si="152"/>
        <v>0</v>
      </c>
      <c r="N197" s="52">
        <f t="shared" si="152"/>
        <v>0</v>
      </c>
      <c r="O197" s="52">
        <f t="shared" si="152"/>
        <v>0</v>
      </c>
      <c r="P197" s="52">
        <f t="shared" ref="P197" si="154">SUM(P200)</f>
        <v>0</v>
      </c>
      <c r="Q197" s="24" t="s">
        <v>12</v>
      </c>
      <c r="R197" s="24" t="s">
        <v>12</v>
      </c>
      <c r="S197" s="24" t="s">
        <v>12</v>
      </c>
      <c r="T197" s="53" t="s">
        <v>12</v>
      </c>
      <c r="U197" s="53" t="s">
        <v>12</v>
      </c>
      <c r="V197" s="53" t="s">
        <v>12</v>
      </c>
      <c r="W197" s="53" t="s">
        <v>12</v>
      </c>
      <c r="X197" s="53" t="s">
        <v>12</v>
      </c>
      <c r="Y197" s="24" t="s">
        <v>12</v>
      </c>
      <c r="Z197" s="24" t="s">
        <v>12</v>
      </c>
      <c r="AA197" s="24" t="s">
        <v>12</v>
      </c>
      <c r="AB197" s="24" t="s">
        <v>12</v>
      </c>
    </row>
    <row r="198" spans="1:28" ht="90">
      <c r="A198" s="88"/>
      <c r="B198" s="79" t="s">
        <v>53</v>
      </c>
      <c r="C198" s="55"/>
      <c r="D198" s="55"/>
      <c r="E198" s="55"/>
      <c r="F198" s="51" t="s">
        <v>15</v>
      </c>
      <c r="G198" s="52">
        <f t="shared" ref="G198:G209" si="155">H198+I198+J198+K198+L198++M198++++N198+O198+P198</f>
        <v>0</v>
      </c>
      <c r="H198" s="52">
        <f t="shared" ref="H198:O199" si="156">SUM(H201)</f>
        <v>0</v>
      </c>
      <c r="I198" s="52">
        <f t="shared" ref="I198:K198" si="157">SUM(I201)</f>
        <v>0</v>
      </c>
      <c r="J198" s="52">
        <f t="shared" si="157"/>
        <v>0</v>
      </c>
      <c r="K198" s="52">
        <f t="shared" si="157"/>
        <v>0</v>
      </c>
      <c r="L198" s="52">
        <f t="shared" si="156"/>
        <v>0</v>
      </c>
      <c r="M198" s="52">
        <f t="shared" si="156"/>
        <v>0</v>
      </c>
      <c r="N198" s="52">
        <f t="shared" si="156"/>
        <v>0</v>
      </c>
      <c r="O198" s="52">
        <f t="shared" si="156"/>
        <v>0</v>
      </c>
      <c r="P198" s="52">
        <f t="shared" ref="P198" si="158">SUM(P201)</f>
        <v>0</v>
      </c>
      <c r="Q198" s="28"/>
      <c r="R198" s="28"/>
      <c r="S198" s="28"/>
      <c r="T198" s="56"/>
      <c r="U198" s="56"/>
      <c r="V198" s="56"/>
      <c r="W198" s="56"/>
      <c r="X198" s="56"/>
      <c r="Y198" s="28"/>
      <c r="Z198" s="28"/>
      <c r="AA198" s="28"/>
      <c r="AB198" s="28"/>
    </row>
    <row r="199" spans="1:28" ht="54">
      <c r="A199" s="106"/>
      <c r="B199" s="57"/>
      <c r="C199" s="58"/>
      <c r="D199" s="58"/>
      <c r="E199" s="58"/>
      <c r="F199" s="51" t="s">
        <v>16</v>
      </c>
      <c r="G199" s="52">
        <f t="shared" si="155"/>
        <v>6661688.8000000007</v>
      </c>
      <c r="H199" s="52">
        <f t="shared" si="156"/>
        <v>2015299</v>
      </c>
      <c r="I199" s="52">
        <f t="shared" ref="I199:K199" si="159">SUM(I202)</f>
        <v>2117328.2000000002</v>
      </c>
      <c r="J199" s="52">
        <f t="shared" si="159"/>
        <v>1918883.2</v>
      </c>
      <c r="K199" s="52">
        <f t="shared" si="159"/>
        <v>610178.4</v>
      </c>
      <c r="L199" s="52">
        <f t="shared" si="156"/>
        <v>0</v>
      </c>
      <c r="M199" s="52">
        <f t="shared" si="156"/>
        <v>0</v>
      </c>
      <c r="N199" s="52">
        <f t="shared" si="156"/>
        <v>0</v>
      </c>
      <c r="O199" s="52">
        <f t="shared" si="156"/>
        <v>0</v>
      </c>
      <c r="P199" s="52">
        <f t="shared" ref="P199" si="160">SUM(P202)</f>
        <v>0</v>
      </c>
      <c r="Q199" s="59"/>
      <c r="R199" s="59"/>
      <c r="S199" s="59"/>
      <c r="T199" s="60"/>
      <c r="U199" s="60"/>
      <c r="V199" s="60"/>
      <c r="W199" s="60"/>
      <c r="X199" s="60"/>
      <c r="Y199" s="59"/>
      <c r="Z199" s="59"/>
      <c r="AA199" s="59"/>
      <c r="AB199" s="59"/>
    </row>
    <row r="200" spans="1:28" ht="37.5" customHeight="1">
      <c r="A200" s="48"/>
      <c r="B200" s="49" t="s">
        <v>23</v>
      </c>
      <c r="C200" s="50">
        <v>2018</v>
      </c>
      <c r="D200" s="50">
        <v>2026</v>
      </c>
      <c r="E200" s="50" t="s">
        <v>20</v>
      </c>
      <c r="F200" s="51" t="s">
        <v>14</v>
      </c>
      <c r="G200" s="52">
        <f t="shared" si="155"/>
        <v>6661688.8000000007</v>
      </c>
      <c r="H200" s="52">
        <f t="shared" ref="H200:O200" si="161">SUM(H203)</f>
        <v>2015299</v>
      </c>
      <c r="I200" s="52">
        <f t="shared" si="161"/>
        <v>2117328.2000000002</v>
      </c>
      <c r="J200" s="52">
        <f t="shared" si="161"/>
        <v>1918883.2</v>
      </c>
      <c r="K200" s="52">
        <f t="shared" si="161"/>
        <v>610178.4</v>
      </c>
      <c r="L200" s="52">
        <f t="shared" si="161"/>
        <v>0</v>
      </c>
      <c r="M200" s="52">
        <f t="shared" si="161"/>
        <v>0</v>
      </c>
      <c r="N200" s="52">
        <f t="shared" si="161"/>
        <v>0</v>
      </c>
      <c r="O200" s="52">
        <f t="shared" si="161"/>
        <v>0</v>
      </c>
      <c r="P200" s="52">
        <f t="shared" ref="P200" si="162">SUM(P203)</f>
        <v>0</v>
      </c>
      <c r="Q200" s="24" t="s">
        <v>12</v>
      </c>
      <c r="R200" s="24" t="s">
        <v>12</v>
      </c>
      <c r="S200" s="24" t="s">
        <v>12</v>
      </c>
      <c r="T200" s="53" t="s">
        <v>12</v>
      </c>
      <c r="U200" s="53" t="s">
        <v>12</v>
      </c>
      <c r="V200" s="53" t="s">
        <v>12</v>
      </c>
      <c r="W200" s="53" t="s">
        <v>12</v>
      </c>
      <c r="X200" s="53" t="s">
        <v>12</v>
      </c>
      <c r="Y200" s="24" t="s">
        <v>12</v>
      </c>
      <c r="Z200" s="24" t="s">
        <v>12</v>
      </c>
      <c r="AA200" s="24" t="s">
        <v>12</v>
      </c>
      <c r="AB200" s="24" t="s">
        <v>12</v>
      </c>
    </row>
    <row r="201" spans="1:28" ht="90">
      <c r="A201" s="48"/>
      <c r="B201" s="54" t="s">
        <v>116</v>
      </c>
      <c r="C201" s="55"/>
      <c r="D201" s="55"/>
      <c r="E201" s="55"/>
      <c r="F201" s="51" t="s">
        <v>15</v>
      </c>
      <c r="G201" s="52">
        <f t="shared" si="155"/>
        <v>0</v>
      </c>
      <c r="H201" s="52">
        <v>0</v>
      </c>
      <c r="I201" s="52">
        <v>0</v>
      </c>
      <c r="J201" s="52">
        <v>0</v>
      </c>
      <c r="K201" s="52">
        <v>0</v>
      </c>
      <c r="L201" s="52">
        <v>0</v>
      </c>
      <c r="M201" s="52">
        <v>0</v>
      </c>
      <c r="N201" s="52">
        <v>0</v>
      </c>
      <c r="O201" s="52">
        <v>0</v>
      </c>
      <c r="P201" s="52">
        <v>0</v>
      </c>
      <c r="Q201" s="28"/>
      <c r="R201" s="28"/>
      <c r="S201" s="28"/>
      <c r="T201" s="56"/>
      <c r="U201" s="56"/>
      <c r="V201" s="56"/>
      <c r="W201" s="56"/>
      <c r="X201" s="56"/>
      <c r="Y201" s="28"/>
      <c r="Z201" s="28"/>
      <c r="AA201" s="28"/>
      <c r="AB201" s="28"/>
    </row>
    <row r="202" spans="1:28" ht="54">
      <c r="A202" s="48"/>
      <c r="B202" s="57"/>
      <c r="C202" s="58"/>
      <c r="D202" s="58"/>
      <c r="E202" s="58"/>
      <c r="F202" s="51" t="s">
        <v>16</v>
      </c>
      <c r="G202" s="52">
        <f t="shared" si="155"/>
        <v>6661688.8000000007</v>
      </c>
      <c r="H202" s="52">
        <f t="shared" ref="H202:M202" si="163">SUM(H205)</f>
        <v>2015299</v>
      </c>
      <c r="I202" s="52">
        <f t="shared" si="163"/>
        <v>2117328.2000000002</v>
      </c>
      <c r="J202" s="52">
        <f t="shared" si="163"/>
        <v>1918883.2</v>
      </c>
      <c r="K202" s="52">
        <f t="shared" si="163"/>
        <v>610178.4</v>
      </c>
      <c r="L202" s="52">
        <f t="shared" si="163"/>
        <v>0</v>
      </c>
      <c r="M202" s="52">
        <f t="shared" si="163"/>
        <v>0</v>
      </c>
      <c r="N202" s="52">
        <v>0</v>
      </c>
      <c r="O202" s="52">
        <v>0</v>
      </c>
      <c r="P202" s="52">
        <v>0</v>
      </c>
      <c r="Q202" s="59"/>
      <c r="R202" s="59"/>
      <c r="S202" s="59"/>
      <c r="T202" s="60"/>
      <c r="U202" s="60"/>
      <c r="V202" s="60"/>
      <c r="W202" s="60"/>
      <c r="X202" s="60"/>
      <c r="Y202" s="59"/>
      <c r="Z202" s="59"/>
      <c r="AA202" s="59"/>
      <c r="AB202" s="59"/>
    </row>
    <row r="203" spans="1:28" ht="37.5" customHeight="1">
      <c r="A203" s="50"/>
      <c r="B203" s="49" t="s">
        <v>24</v>
      </c>
      <c r="C203" s="50">
        <v>2018</v>
      </c>
      <c r="D203" s="50">
        <v>2026</v>
      </c>
      <c r="E203" s="50" t="s">
        <v>20</v>
      </c>
      <c r="F203" s="51" t="s">
        <v>14</v>
      </c>
      <c r="G203" s="52">
        <f t="shared" si="155"/>
        <v>6661688.8000000007</v>
      </c>
      <c r="H203" s="69">
        <f t="shared" ref="H203:O203" si="164">SUM(H204:H205)</f>
        <v>2015299</v>
      </c>
      <c r="I203" s="69">
        <f t="shared" ref="I203:K203" si="165">SUM(I204:I205)</f>
        <v>2117328.2000000002</v>
      </c>
      <c r="J203" s="69">
        <f t="shared" si="165"/>
        <v>1918883.2</v>
      </c>
      <c r="K203" s="69">
        <f t="shared" si="165"/>
        <v>610178.4</v>
      </c>
      <c r="L203" s="69">
        <f t="shared" si="164"/>
        <v>0</v>
      </c>
      <c r="M203" s="69">
        <f t="shared" si="164"/>
        <v>0</v>
      </c>
      <c r="N203" s="69">
        <f t="shared" si="164"/>
        <v>0</v>
      </c>
      <c r="O203" s="69">
        <f t="shared" si="164"/>
        <v>0</v>
      </c>
      <c r="P203" s="69">
        <f t="shared" ref="P203" si="166">SUM(P204:P205)</f>
        <v>0</v>
      </c>
      <c r="Q203" s="65" t="s">
        <v>63</v>
      </c>
      <c r="R203" s="66" t="s">
        <v>64</v>
      </c>
      <c r="S203" s="24"/>
      <c r="T203" s="152">
        <v>490</v>
      </c>
      <c r="U203" s="152">
        <v>814</v>
      </c>
      <c r="V203" s="152">
        <v>450</v>
      </c>
      <c r="W203" s="152">
        <v>200</v>
      </c>
      <c r="X203" s="152">
        <v>0</v>
      </c>
      <c r="Y203" s="153">
        <v>0</v>
      </c>
      <c r="Z203" s="153"/>
      <c r="AA203" s="154"/>
      <c r="AB203" s="153"/>
    </row>
    <row r="204" spans="1:28" ht="90">
      <c r="A204" s="55"/>
      <c r="B204" s="54" t="s">
        <v>115</v>
      </c>
      <c r="C204" s="55"/>
      <c r="D204" s="55"/>
      <c r="E204" s="55"/>
      <c r="F204" s="51" t="s">
        <v>15</v>
      </c>
      <c r="G204" s="52">
        <f t="shared" si="155"/>
        <v>0</v>
      </c>
      <c r="H204" s="69">
        <v>0</v>
      </c>
      <c r="I204" s="69">
        <v>0</v>
      </c>
      <c r="J204" s="69">
        <v>0</v>
      </c>
      <c r="K204" s="69">
        <v>0</v>
      </c>
      <c r="L204" s="69">
        <v>0</v>
      </c>
      <c r="M204" s="69">
        <v>0</v>
      </c>
      <c r="N204" s="69">
        <v>0</v>
      </c>
      <c r="O204" s="69">
        <v>0</v>
      </c>
      <c r="P204" s="69">
        <v>0</v>
      </c>
      <c r="Q204" s="70"/>
      <c r="R204" s="66"/>
      <c r="S204" s="28"/>
      <c r="T204" s="155"/>
      <c r="U204" s="155"/>
      <c r="V204" s="155"/>
      <c r="W204" s="155"/>
      <c r="X204" s="155"/>
      <c r="Y204" s="156"/>
      <c r="Z204" s="156"/>
      <c r="AA204" s="157"/>
      <c r="AB204" s="156"/>
    </row>
    <row r="205" spans="1:28" ht="54">
      <c r="A205" s="58"/>
      <c r="B205" s="57"/>
      <c r="C205" s="58"/>
      <c r="D205" s="58"/>
      <c r="E205" s="58"/>
      <c r="F205" s="51" t="s">
        <v>16</v>
      </c>
      <c r="G205" s="52">
        <f t="shared" si="155"/>
        <v>6661688.8000000007</v>
      </c>
      <c r="H205" s="69">
        <v>2015299</v>
      </c>
      <c r="I205" s="69">
        <v>2117328.2000000002</v>
      </c>
      <c r="J205" s="69">
        <v>1918883.2</v>
      </c>
      <c r="K205" s="69">
        <v>610178.4</v>
      </c>
      <c r="L205" s="69">
        <v>0</v>
      </c>
      <c r="M205" s="69">
        <v>0</v>
      </c>
      <c r="N205" s="69">
        <v>0</v>
      </c>
      <c r="O205" s="69">
        <v>0</v>
      </c>
      <c r="P205" s="69">
        <v>0</v>
      </c>
      <c r="Q205" s="70"/>
      <c r="R205" s="109"/>
      <c r="S205" s="59"/>
      <c r="T205" s="158"/>
      <c r="U205" s="158"/>
      <c r="V205" s="158"/>
      <c r="W205" s="158"/>
      <c r="X205" s="158"/>
      <c r="Y205" s="159"/>
      <c r="Z205" s="159"/>
      <c r="AA205" s="160"/>
      <c r="AB205" s="159"/>
    </row>
    <row r="206" spans="1:28" ht="57.75" customHeight="1">
      <c r="A206" s="46" t="s">
        <v>54</v>
      </c>
      <c r="B206" s="47"/>
      <c r="C206" s="50">
        <v>2018</v>
      </c>
      <c r="D206" s="50">
        <v>2026</v>
      </c>
      <c r="E206" s="50" t="s">
        <v>20</v>
      </c>
      <c r="F206" s="51" t="s">
        <v>14</v>
      </c>
      <c r="G206" s="52">
        <f t="shared" si="155"/>
        <v>6661688.8000000007</v>
      </c>
      <c r="H206" s="161">
        <f t="shared" ref="H206:O206" si="167">SUM(H197)</f>
        <v>2015299</v>
      </c>
      <c r="I206" s="87">
        <f t="shared" ref="I206:K206" si="168">SUM(I197)</f>
        <v>2117328.2000000002</v>
      </c>
      <c r="J206" s="87">
        <f t="shared" si="168"/>
        <v>1918883.2</v>
      </c>
      <c r="K206" s="87">
        <f t="shared" si="168"/>
        <v>610178.4</v>
      </c>
      <c r="L206" s="87">
        <f t="shared" si="167"/>
        <v>0</v>
      </c>
      <c r="M206" s="87">
        <f t="shared" si="167"/>
        <v>0</v>
      </c>
      <c r="N206" s="87">
        <f t="shared" si="167"/>
        <v>0</v>
      </c>
      <c r="O206" s="87">
        <f t="shared" si="167"/>
        <v>0</v>
      </c>
      <c r="P206" s="87">
        <f t="shared" ref="P206" si="169">SUM(P197)</f>
        <v>0</v>
      </c>
      <c r="Q206" s="24" t="s">
        <v>12</v>
      </c>
      <c r="R206" s="24" t="s">
        <v>12</v>
      </c>
      <c r="S206" s="24" t="s">
        <v>12</v>
      </c>
      <c r="T206" s="53" t="s">
        <v>12</v>
      </c>
      <c r="U206" s="53" t="s">
        <v>12</v>
      </c>
      <c r="V206" s="53" t="s">
        <v>12</v>
      </c>
      <c r="W206" s="53" t="s">
        <v>12</v>
      </c>
      <c r="X206" s="53" t="s">
        <v>12</v>
      </c>
      <c r="Y206" s="24" t="s">
        <v>12</v>
      </c>
      <c r="Z206" s="24" t="s">
        <v>12</v>
      </c>
      <c r="AA206" s="24" t="s">
        <v>12</v>
      </c>
      <c r="AB206" s="24" t="s">
        <v>12</v>
      </c>
    </row>
    <row r="207" spans="1:28" ht="90">
      <c r="A207" s="137"/>
      <c r="B207" s="54"/>
      <c r="C207" s="55"/>
      <c r="D207" s="55"/>
      <c r="E207" s="55"/>
      <c r="F207" s="51" t="s">
        <v>15</v>
      </c>
      <c r="G207" s="52">
        <f t="shared" si="155"/>
        <v>0</v>
      </c>
      <c r="H207" s="161">
        <f t="shared" ref="H207:O208" si="170">SUM(H198)</f>
        <v>0</v>
      </c>
      <c r="I207" s="87">
        <f t="shared" ref="I207:K207" si="171">SUM(I198)</f>
        <v>0</v>
      </c>
      <c r="J207" s="87">
        <f t="shared" si="171"/>
        <v>0</v>
      </c>
      <c r="K207" s="87">
        <f t="shared" si="171"/>
        <v>0</v>
      </c>
      <c r="L207" s="87">
        <f t="shared" si="170"/>
        <v>0</v>
      </c>
      <c r="M207" s="87">
        <f t="shared" si="170"/>
        <v>0</v>
      </c>
      <c r="N207" s="87">
        <f t="shared" si="170"/>
        <v>0</v>
      </c>
      <c r="O207" s="87">
        <f t="shared" si="170"/>
        <v>0</v>
      </c>
      <c r="P207" s="87">
        <f t="shared" ref="P207" si="172">SUM(P198)</f>
        <v>0</v>
      </c>
      <c r="Q207" s="28"/>
      <c r="R207" s="28"/>
      <c r="S207" s="28"/>
      <c r="T207" s="56"/>
      <c r="U207" s="56"/>
      <c r="V207" s="56"/>
      <c r="W207" s="56"/>
      <c r="X207" s="56"/>
      <c r="Y207" s="28"/>
      <c r="Z207" s="28"/>
      <c r="AA207" s="28"/>
      <c r="AB207" s="28"/>
    </row>
    <row r="208" spans="1:28" ht="54.75" customHeight="1">
      <c r="A208" s="138"/>
      <c r="B208" s="57"/>
      <c r="C208" s="58"/>
      <c r="D208" s="58"/>
      <c r="E208" s="58"/>
      <c r="F208" s="51" t="s">
        <v>16</v>
      </c>
      <c r="G208" s="52">
        <f t="shared" si="155"/>
        <v>6661688.8000000007</v>
      </c>
      <c r="H208" s="161">
        <f t="shared" si="170"/>
        <v>2015299</v>
      </c>
      <c r="I208" s="87">
        <f t="shared" ref="I208:K208" si="173">SUM(I199)</f>
        <v>2117328.2000000002</v>
      </c>
      <c r="J208" s="87">
        <f t="shared" si="173"/>
        <v>1918883.2</v>
      </c>
      <c r="K208" s="87">
        <f t="shared" si="173"/>
        <v>610178.4</v>
      </c>
      <c r="L208" s="87">
        <f t="shared" si="170"/>
        <v>0</v>
      </c>
      <c r="M208" s="87">
        <f t="shared" si="170"/>
        <v>0</v>
      </c>
      <c r="N208" s="87">
        <f t="shared" si="170"/>
        <v>0</v>
      </c>
      <c r="O208" s="87">
        <f t="shared" si="170"/>
        <v>0</v>
      </c>
      <c r="P208" s="87">
        <f t="shared" ref="P208" si="174">SUM(P199)</f>
        <v>0</v>
      </c>
      <c r="Q208" s="59"/>
      <c r="R208" s="59"/>
      <c r="S208" s="59"/>
      <c r="T208" s="60"/>
      <c r="U208" s="60"/>
      <c r="V208" s="60"/>
      <c r="W208" s="60"/>
      <c r="X208" s="60"/>
      <c r="Y208" s="59"/>
      <c r="Z208" s="59"/>
      <c r="AA208" s="59"/>
      <c r="AB208" s="59"/>
    </row>
    <row r="209" spans="1:28" ht="15" hidden="1" customHeight="1">
      <c r="A209" s="34"/>
      <c r="B209" s="45"/>
      <c r="C209" s="45"/>
      <c r="D209" s="51"/>
      <c r="E209" s="51"/>
      <c r="F209" s="51"/>
      <c r="G209" s="52">
        <f t="shared" si="155"/>
        <v>0</v>
      </c>
      <c r="H209" s="162"/>
      <c r="I209" s="162"/>
      <c r="J209" s="162"/>
      <c r="K209" s="162"/>
      <c r="L209" s="162"/>
      <c r="M209" s="163"/>
      <c r="N209" s="163"/>
      <c r="O209" s="163"/>
      <c r="P209" s="163"/>
      <c r="Q209" s="34"/>
      <c r="R209" s="164"/>
      <c r="S209" s="51"/>
      <c r="T209" s="165"/>
      <c r="U209" s="165"/>
      <c r="V209" s="165"/>
      <c r="W209" s="165"/>
      <c r="X209" s="165"/>
      <c r="Y209" s="166"/>
      <c r="Z209" s="166"/>
      <c r="AA209" s="166"/>
      <c r="AB209" s="166"/>
    </row>
    <row r="210" spans="1:28" ht="48.75" customHeight="1">
      <c r="A210" s="46" t="s">
        <v>185</v>
      </c>
      <c r="B210" s="167"/>
      <c r="C210" s="168"/>
      <c r="D210" s="168"/>
      <c r="E210" s="169" t="s">
        <v>69</v>
      </c>
      <c r="F210" s="170"/>
      <c r="G210" s="170"/>
      <c r="H210" s="170"/>
      <c r="I210" s="170"/>
      <c r="J210" s="170"/>
      <c r="K210" s="170"/>
      <c r="L210" s="170"/>
      <c r="M210" s="170"/>
      <c r="N210" s="170"/>
      <c r="O210" s="170"/>
      <c r="P210" s="170"/>
      <c r="Q210" s="170"/>
      <c r="R210" s="170"/>
      <c r="S210" s="170"/>
      <c r="T210" s="170"/>
      <c r="U210" s="170"/>
      <c r="V210" s="170"/>
      <c r="W210" s="170"/>
      <c r="X210" s="170"/>
      <c r="Y210" s="170"/>
      <c r="Z210" s="170"/>
      <c r="AA210" s="170"/>
      <c r="AB210" s="171"/>
    </row>
    <row r="211" spans="1:28" ht="1.5" customHeight="1">
      <c r="A211" s="138"/>
      <c r="B211" s="172"/>
      <c r="C211" s="168"/>
      <c r="D211" s="168"/>
      <c r="E211" s="173"/>
      <c r="F211" s="174"/>
      <c r="G211" s="174"/>
      <c r="H211" s="174"/>
      <c r="I211" s="174"/>
      <c r="J211" s="174"/>
      <c r="K211" s="174"/>
      <c r="L211" s="174"/>
      <c r="M211" s="174"/>
      <c r="N211" s="174"/>
      <c r="O211" s="174"/>
      <c r="P211" s="174"/>
      <c r="Q211" s="174"/>
      <c r="R211" s="174"/>
      <c r="S211" s="174"/>
      <c r="T211" s="174"/>
      <c r="U211" s="174"/>
      <c r="V211" s="174"/>
      <c r="W211" s="174"/>
      <c r="X211" s="174"/>
      <c r="Y211" s="174"/>
      <c r="Z211" s="174"/>
      <c r="AA211" s="174"/>
      <c r="AB211" s="175"/>
    </row>
    <row r="212" spans="1:28" ht="50.25" customHeight="1">
      <c r="A212" s="46" t="s">
        <v>202</v>
      </c>
      <c r="B212" s="47"/>
      <c r="C212" s="168"/>
      <c r="D212" s="168"/>
      <c r="E212" s="169" t="s">
        <v>70</v>
      </c>
      <c r="F212" s="170"/>
      <c r="G212" s="170"/>
      <c r="H212" s="170"/>
      <c r="I212" s="170"/>
      <c r="J212" s="170"/>
      <c r="K212" s="170"/>
      <c r="L212" s="170"/>
      <c r="M212" s="170"/>
      <c r="N212" s="170"/>
      <c r="O212" s="170"/>
      <c r="P212" s="170"/>
      <c r="Q212" s="170"/>
      <c r="R212" s="170"/>
      <c r="S212" s="170"/>
      <c r="T212" s="170"/>
      <c r="U212" s="170"/>
      <c r="V212" s="170"/>
      <c r="W212" s="170"/>
      <c r="X212" s="170"/>
      <c r="Y212" s="170"/>
      <c r="Z212" s="170"/>
      <c r="AA212" s="170"/>
      <c r="AB212" s="171"/>
    </row>
    <row r="213" spans="1:28" ht="3.75" hidden="1" customHeight="1">
      <c r="A213" s="137"/>
      <c r="B213" s="54"/>
      <c r="C213" s="168"/>
      <c r="D213" s="168"/>
      <c r="E213" s="176"/>
      <c r="F213" s="177"/>
      <c r="G213" s="177"/>
      <c r="H213" s="177"/>
      <c r="I213" s="177"/>
      <c r="J213" s="177"/>
      <c r="K213" s="177"/>
      <c r="L213" s="177"/>
      <c r="M213" s="177"/>
      <c r="N213" s="177"/>
      <c r="O213" s="177"/>
      <c r="P213" s="177"/>
      <c r="Q213" s="177"/>
      <c r="R213" s="177"/>
      <c r="S213" s="177"/>
      <c r="T213" s="177"/>
      <c r="U213" s="177"/>
      <c r="V213" s="177"/>
      <c r="W213" s="177"/>
      <c r="X213" s="177"/>
      <c r="Y213" s="177"/>
      <c r="Z213" s="177"/>
      <c r="AA213" s="177"/>
      <c r="AB213" s="178"/>
    </row>
    <row r="214" spans="1:28" ht="114" hidden="1" customHeight="1">
      <c r="A214" s="138"/>
      <c r="B214" s="57"/>
      <c r="C214" s="168"/>
      <c r="D214" s="168"/>
      <c r="E214" s="173"/>
      <c r="F214" s="174"/>
      <c r="G214" s="174"/>
      <c r="H214" s="174"/>
      <c r="I214" s="174"/>
      <c r="J214" s="174"/>
      <c r="K214" s="174"/>
      <c r="L214" s="174"/>
      <c r="M214" s="174"/>
      <c r="N214" s="174"/>
      <c r="O214" s="174"/>
      <c r="P214" s="174"/>
      <c r="Q214" s="174"/>
      <c r="R214" s="174"/>
      <c r="S214" s="174"/>
      <c r="T214" s="174"/>
      <c r="U214" s="174"/>
      <c r="V214" s="174"/>
      <c r="W214" s="174"/>
      <c r="X214" s="174"/>
      <c r="Y214" s="174"/>
      <c r="Z214" s="174"/>
      <c r="AA214" s="174"/>
      <c r="AB214" s="175"/>
    </row>
    <row r="215" spans="1:28" ht="64.5" customHeight="1">
      <c r="A215" s="125">
        <v>1</v>
      </c>
      <c r="B215" s="49" t="s">
        <v>71</v>
      </c>
      <c r="C215" s="66">
        <v>2018</v>
      </c>
      <c r="D215" s="50">
        <v>2026</v>
      </c>
      <c r="E215" s="107" t="s">
        <v>12</v>
      </c>
      <c r="F215" s="165" t="s">
        <v>14</v>
      </c>
      <c r="G215" s="161">
        <f>H215+I215+J215+K215+L215+++M215++N215+O215+P215</f>
        <v>24040</v>
      </c>
      <c r="H215" s="161">
        <f t="shared" ref="H215:O220" si="175">H218</f>
        <v>0</v>
      </c>
      <c r="I215" s="161">
        <f t="shared" ref="I215:K215" si="176">I218</f>
        <v>13580</v>
      </c>
      <c r="J215" s="161">
        <f t="shared" si="176"/>
        <v>8460</v>
      </c>
      <c r="K215" s="161">
        <f t="shared" si="176"/>
        <v>0</v>
      </c>
      <c r="L215" s="161">
        <f t="shared" si="175"/>
        <v>0</v>
      </c>
      <c r="M215" s="161">
        <f>M218</f>
        <v>0</v>
      </c>
      <c r="N215" s="161">
        <f t="shared" si="175"/>
        <v>0</v>
      </c>
      <c r="O215" s="161">
        <f t="shared" si="175"/>
        <v>1000</v>
      </c>
      <c r="P215" s="161">
        <f t="shared" ref="P215" si="177">P218</f>
        <v>1000</v>
      </c>
      <c r="Q215" s="66" t="s">
        <v>12</v>
      </c>
      <c r="R215" s="66" t="s">
        <v>12</v>
      </c>
      <c r="S215" s="66" t="s">
        <v>12</v>
      </c>
      <c r="T215" s="66" t="s">
        <v>12</v>
      </c>
      <c r="U215" s="66" t="s">
        <v>12</v>
      </c>
      <c r="V215" s="66" t="s">
        <v>12</v>
      </c>
      <c r="W215" s="66" t="s">
        <v>12</v>
      </c>
      <c r="X215" s="109" t="s">
        <v>12</v>
      </c>
      <c r="Y215" s="66" t="s">
        <v>12</v>
      </c>
      <c r="Z215" s="109" t="s">
        <v>12</v>
      </c>
      <c r="AA215" s="109" t="s">
        <v>12</v>
      </c>
      <c r="AB215" s="66" t="s">
        <v>12</v>
      </c>
    </row>
    <row r="216" spans="1:28" ht="90">
      <c r="A216" s="88"/>
      <c r="B216" s="79" t="s">
        <v>72</v>
      </c>
      <c r="C216" s="66"/>
      <c r="D216" s="55"/>
      <c r="E216" s="107"/>
      <c r="F216" s="179" t="s">
        <v>15</v>
      </c>
      <c r="G216" s="161">
        <f t="shared" ref="G216:G235" si="178">H216+I216+J216+K216+L216+++M216++N216+O216+P216</f>
        <v>28039</v>
      </c>
      <c r="H216" s="161">
        <f t="shared" si="175"/>
        <v>3999</v>
      </c>
      <c r="I216" s="161">
        <f t="shared" ref="I216:K216" si="179">I219</f>
        <v>13580</v>
      </c>
      <c r="J216" s="161">
        <f t="shared" si="179"/>
        <v>8460</v>
      </c>
      <c r="K216" s="161">
        <f t="shared" si="179"/>
        <v>0</v>
      </c>
      <c r="L216" s="161">
        <f t="shared" si="175"/>
        <v>0</v>
      </c>
      <c r="M216" s="161">
        <f>M219</f>
        <v>0</v>
      </c>
      <c r="N216" s="161">
        <f t="shared" si="175"/>
        <v>0</v>
      </c>
      <c r="O216" s="161">
        <f t="shared" si="175"/>
        <v>1000</v>
      </c>
      <c r="P216" s="161">
        <f t="shared" ref="P216" si="180">P219</f>
        <v>1000</v>
      </c>
      <c r="Q216" s="66"/>
      <c r="R216" s="66"/>
      <c r="S216" s="66"/>
      <c r="T216" s="66"/>
      <c r="U216" s="66"/>
      <c r="V216" s="66"/>
      <c r="W216" s="66"/>
      <c r="X216" s="113"/>
      <c r="Y216" s="66"/>
      <c r="Z216" s="113"/>
      <c r="AA216" s="113"/>
      <c r="AB216" s="66"/>
    </row>
    <row r="217" spans="1:28" ht="50.25" customHeight="1">
      <c r="A217" s="106"/>
      <c r="B217" s="57"/>
      <c r="C217" s="66"/>
      <c r="D217" s="58"/>
      <c r="E217" s="107"/>
      <c r="F217" s="179" t="s">
        <v>73</v>
      </c>
      <c r="G217" s="161">
        <f t="shared" si="178"/>
        <v>0</v>
      </c>
      <c r="H217" s="161">
        <f t="shared" si="175"/>
        <v>0</v>
      </c>
      <c r="I217" s="161">
        <f t="shared" ref="I217:K217" si="181">I220</f>
        <v>0</v>
      </c>
      <c r="J217" s="161">
        <f t="shared" si="181"/>
        <v>0</v>
      </c>
      <c r="K217" s="161">
        <f t="shared" si="181"/>
        <v>0</v>
      </c>
      <c r="L217" s="161">
        <f t="shared" si="175"/>
        <v>0</v>
      </c>
      <c r="M217" s="161">
        <f>M220</f>
        <v>0</v>
      </c>
      <c r="N217" s="161">
        <f t="shared" si="175"/>
        <v>0</v>
      </c>
      <c r="O217" s="161">
        <f t="shared" si="175"/>
        <v>0</v>
      </c>
      <c r="P217" s="161">
        <f t="shared" ref="P217" si="182">P220</f>
        <v>0</v>
      </c>
      <c r="Q217" s="66"/>
      <c r="R217" s="66"/>
      <c r="S217" s="66"/>
      <c r="T217" s="66"/>
      <c r="U217" s="66"/>
      <c r="V217" s="66"/>
      <c r="W217" s="66"/>
      <c r="X217" s="117"/>
      <c r="Y217" s="66"/>
      <c r="Z217" s="117"/>
      <c r="AA217" s="117"/>
      <c r="AB217" s="66"/>
    </row>
    <row r="218" spans="1:28" ht="34.5" customHeight="1">
      <c r="A218" s="125"/>
      <c r="B218" s="49" t="s">
        <v>23</v>
      </c>
      <c r="C218" s="66">
        <v>2018</v>
      </c>
      <c r="D218" s="50">
        <v>2026</v>
      </c>
      <c r="E218" s="180" t="s">
        <v>79</v>
      </c>
      <c r="F218" s="165" t="s">
        <v>14</v>
      </c>
      <c r="G218" s="161">
        <f t="shared" si="178"/>
        <v>24040</v>
      </c>
      <c r="H218" s="161">
        <v>0</v>
      </c>
      <c r="I218" s="161">
        <f>I219+I220</f>
        <v>13580</v>
      </c>
      <c r="J218" s="161">
        <f t="shared" ref="J218:O218" si="183">J219+J220</f>
        <v>8460</v>
      </c>
      <c r="K218" s="161">
        <f t="shared" si="183"/>
        <v>0</v>
      </c>
      <c r="L218" s="161">
        <f t="shared" si="183"/>
        <v>0</v>
      </c>
      <c r="M218" s="161">
        <f t="shared" si="183"/>
        <v>0</v>
      </c>
      <c r="N218" s="161">
        <f t="shared" si="183"/>
        <v>0</v>
      </c>
      <c r="O218" s="161">
        <f t="shared" si="183"/>
        <v>1000</v>
      </c>
      <c r="P218" s="161">
        <f t="shared" ref="P218" si="184">P219+P220</f>
        <v>1000</v>
      </c>
      <c r="Q218" s="66" t="s">
        <v>12</v>
      </c>
      <c r="R218" s="66" t="s">
        <v>12</v>
      </c>
      <c r="S218" s="66" t="s">
        <v>12</v>
      </c>
      <c r="T218" s="66" t="s">
        <v>12</v>
      </c>
      <c r="U218" s="66" t="s">
        <v>12</v>
      </c>
      <c r="V218" s="66" t="s">
        <v>12</v>
      </c>
      <c r="W218" s="66" t="s">
        <v>12</v>
      </c>
      <c r="X218" s="109" t="s">
        <v>12</v>
      </c>
      <c r="Y218" s="66" t="s">
        <v>12</v>
      </c>
      <c r="Z218" s="109" t="s">
        <v>12</v>
      </c>
      <c r="AA218" s="109" t="s">
        <v>12</v>
      </c>
      <c r="AB218" s="66" t="s">
        <v>12</v>
      </c>
    </row>
    <row r="219" spans="1:28" ht="81" customHeight="1">
      <c r="A219" s="88"/>
      <c r="B219" s="54" t="s">
        <v>74</v>
      </c>
      <c r="C219" s="66"/>
      <c r="D219" s="55"/>
      <c r="E219" s="181"/>
      <c r="F219" s="179" t="s">
        <v>15</v>
      </c>
      <c r="G219" s="161">
        <f t="shared" si="178"/>
        <v>28039</v>
      </c>
      <c r="H219" s="161">
        <f>H222+H225+H228+H231</f>
        <v>3999</v>
      </c>
      <c r="I219" s="161">
        <f>I222+I225</f>
        <v>13580</v>
      </c>
      <c r="J219" s="161">
        <f t="shared" ref="J219:O219" si="185">J222+J225</f>
        <v>8460</v>
      </c>
      <c r="K219" s="161">
        <f>K222+K225+K228</f>
        <v>0</v>
      </c>
      <c r="L219" s="161">
        <f t="shared" si="185"/>
        <v>0</v>
      </c>
      <c r="M219" s="161">
        <v>0</v>
      </c>
      <c r="N219" s="161">
        <f t="shared" si="185"/>
        <v>0</v>
      </c>
      <c r="O219" s="161">
        <f t="shared" si="185"/>
        <v>1000</v>
      </c>
      <c r="P219" s="161">
        <f t="shared" ref="P219" si="186">P222+P225</f>
        <v>1000</v>
      </c>
      <c r="Q219" s="66"/>
      <c r="R219" s="66"/>
      <c r="S219" s="66"/>
      <c r="T219" s="66"/>
      <c r="U219" s="66"/>
      <c r="V219" s="66"/>
      <c r="W219" s="66"/>
      <c r="X219" s="113"/>
      <c r="Y219" s="66"/>
      <c r="Z219" s="113"/>
      <c r="AA219" s="113"/>
      <c r="AB219" s="66"/>
    </row>
    <row r="220" spans="1:28" ht="87.75" customHeight="1">
      <c r="A220" s="106"/>
      <c r="B220" s="57"/>
      <c r="C220" s="66"/>
      <c r="D220" s="58"/>
      <c r="E220" s="182"/>
      <c r="F220" s="179" t="s">
        <v>73</v>
      </c>
      <c r="G220" s="161">
        <f t="shared" si="178"/>
        <v>0</v>
      </c>
      <c r="H220" s="161">
        <f>H223+H226+H229+H232</f>
        <v>0</v>
      </c>
      <c r="I220" s="161">
        <f t="shared" ref="I220:K220" si="187">I223</f>
        <v>0</v>
      </c>
      <c r="J220" s="161">
        <f t="shared" si="187"/>
        <v>0</v>
      </c>
      <c r="K220" s="161">
        <f t="shared" si="187"/>
        <v>0</v>
      </c>
      <c r="L220" s="161">
        <f t="shared" si="175"/>
        <v>0</v>
      </c>
      <c r="M220" s="161">
        <f t="shared" si="175"/>
        <v>0</v>
      </c>
      <c r="N220" s="161">
        <f t="shared" si="175"/>
        <v>0</v>
      </c>
      <c r="O220" s="161">
        <f t="shared" si="175"/>
        <v>0</v>
      </c>
      <c r="P220" s="161">
        <f t="shared" ref="P220" si="188">P223</f>
        <v>0</v>
      </c>
      <c r="Q220" s="66"/>
      <c r="R220" s="66"/>
      <c r="S220" s="66"/>
      <c r="T220" s="66"/>
      <c r="U220" s="66"/>
      <c r="V220" s="66"/>
      <c r="W220" s="66"/>
      <c r="X220" s="117"/>
      <c r="Y220" s="66"/>
      <c r="Z220" s="117"/>
      <c r="AA220" s="117"/>
      <c r="AB220" s="66"/>
    </row>
    <row r="221" spans="1:28" ht="58.5" customHeight="1">
      <c r="A221" s="125"/>
      <c r="B221" s="49" t="s">
        <v>24</v>
      </c>
      <c r="C221" s="66">
        <v>2018</v>
      </c>
      <c r="D221" s="50">
        <v>2026</v>
      </c>
      <c r="E221" s="180" t="s">
        <v>80</v>
      </c>
      <c r="F221" s="165" t="s">
        <v>14</v>
      </c>
      <c r="G221" s="161">
        <f t="shared" si="178"/>
        <v>1050</v>
      </c>
      <c r="H221" s="161">
        <f t="shared" ref="H221:P221" si="189">SUM(H222)</f>
        <v>0</v>
      </c>
      <c r="I221" s="161">
        <f t="shared" si="189"/>
        <v>1050</v>
      </c>
      <c r="J221" s="161">
        <f t="shared" si="189"/>
        <v>0</v>
      </c>
      <c r="K221" s="161">
        <f t="shared" si="189"/>
        <v>0</v>
      </c>
      <c r="L221" s="161">
        <f t="shared" si="189"/>
        <v>0</v>
      </c>
      <c r="M221" s="161">
        <f t="shared" si="189"/>
        <v>0</v>
      </c>
      <c r="N221" s="161">
        <f t="shared" si="189"/>
        <v>0</v>
      </c>
      <c r="O221" s="161">
        <f t="shared" si="189"/>
        <v>0</v>
      </c>
      <c r="P221" s="161">
        <f t="shared" si="189"/>
        <v>0</v>
      </c>
      <c r="Q221" s="65" t="s">
        <v>75</v>
      </c>
      <c r="R221" s="63" t="s">
        <v>144</v>
      </c>
      <c r="S221" s="66"/>
      <c r="T221" s="66">
        <v>0</v>
      </c>
      <c r="U221" s="66">
        <v>60</v>
      </c>
      <c r="V221" s="66">
        <v>0</v>
      </c>
      <c r="W221" s="66">
        <v>0</v>
      </c>
      <c r="X221" s="109">
        <v>0</v>
      </c>
      <c r="Y221" s="66">
        <v>0</v>
      </c>
      <c r="Z221" s="109"/>
      <c r="AA221" s="110"/>
      <c r="AB221" s="66"/>
    </row>
    <row r="222" spans="1:28" ht="81" customHeight="1">
      <c r="A222" s="88"/>
      <c r="B222" s="54" t="s">
        <v>76</v>
      </c>
      <c r="C222" s="66"/>
      <c r="D222" s="55"/>
      <c r="E222" s="181"/>
      <c r="F222" s="179" t="s">
        <v>15</v>
      </c>
      <c r="G222" s="161">
        <f t="shared" si="178"/>
        <v>1050</v>
      </c>
      <c r="H222" s="161">
        <v>0</v>
      </c>
      <c r="I222" s="161">
        <v>1050</v>
      </c>
      <c r="J222" s="161">
        <v>0</v>
      </c>
      <c r="K222" s="161">
        <v>0</v>
      </c>
      <c r="L222" s="161">
        <v>0</v>
      </c>
      <c r="M222" s="161">
        <v>0</v>
      </c>
      <c r="N222" s="161">
        <v>0</v>
      </c>
      <c r="O222" s="161">
        <v>0</v>
      </c>
      <c r="P222" s="161">
        <v>0</v>
      </c>
      <c r="Q222" s="70"/>
      <c r="R222" s="68"/>
      <c r="S222" s="66"/>
      <c r="T222" s="66"/>
      <c r="U222" s="66"/>
      <c r="V222" s="66"/>
      <c r="W222" s="66"/>
      <c r="X222" s="113"/>
      <c r="Y222" s="66"/>
      <c r="Z222" s="113"/>
      <c r="AA222" s="114"/>
      <c r="AB222" s="66"/>
    </row>
    <row r="223" spans="1:28" ht="51" customHeight="1">
      <c r="A223" s="106"/>
      <c r="B223" s="57"/>
      <c r="C223" s="66"/>
      <c r="D223" s="58"/>
      <c r="E223" s="182"/>
      <c r="F223" s="179" t="s">
        <v>73</v>
      </c>
      <c r="G223" s="161">
        <f t="shared" si="178"/>
        <v>0</v>
      </c>
      <c r="H223" s="161">
        <v>0</v>
      </c>
      <c r="I223" s="161">
        <v>0</v>
      </c>
      <c r="J223" s="161">
        <v>0</v>
      </c>
      <c r="K223" s="161">
        <v>0</v>
      </c>
      <c r="L223" s="161">
        <v>0</v>
      </c>
      <c r="M223" s="161">
        <v>0</v>
      </c>
      <c r="N223" s="161">
        <v>0</v>
      </c>
      <c r="O223" s="161">
        <v>0</v>
      </c>
      <c r="P223" s="161">
        <v>0</v>
      </c>
      <c r="Q223" s="73"/>
      <c r="R223" s="72"/>
      <c r="S223" s="66"/>
      <c r="T223" s="66"/>
      <c r="U223" s="66"/>
      <c r="V223" s="66"/>
      <c r="W223" s="66"/>
      <c r="X223" s="117"/>
      <c r="Y223" s="66"/>
      <c r="Z223" s="117"/>
      <c r="AA223" s="118"/>
      <c r="AB223" s="66"/>
    </row>
    <row r="224" spans="1:28" ht="31.95" customHeight="1">
      <c r="A224" s="125"/>
      <c r="B224" s="49" t="s">
        <v>25</v>
      </c>
      <c r="C224" s="66">
        <v>2018</v>
      </c>
      <c r="D224" s="50">
        <v>2026</v>
      </c>
      <c r="E224" s="180" t="s">
        <v>80</v>
      </c>
      <c r="F224" s="179" t="s">
        <v>14</v>
      </c>
      <c r="G224" s="161">
        <f t="shared" si="178"/>
        <v>26989</v>
      </c>
      <c r="H224" s="161">
        <f t="shared" ref="H224:P224" si="190">SUM(H225)</f>
        <v>3999</v>
      </c>
      <c r="I224" s="161">
        <f t="shared" si="190"/>
        <v>12530</v>
      </c>
      <c r="J224" s="161">
        <f t="shared" si="190"/>
        <v>8460</v>
      </c>
      <c r="K224" s="161">
        <f t="shared" si="190"/>
        <v>0</v>
      </c>
      <c r="L224" s="161">
        <f t="shared" si="190"/>
        <v>0</v>
      </c>
      <c r="M224" s="161">
        <f>M225+M226</f>
        <v>0</v>
      </c>
      <c r="N224" s="161">
        <f t="shared" si="190"/>
        <v>0</v>
      </c>
      <c r="O224" s="161">
        <f t="shared" si="190"/>
        <v>1000</v>
      </c>
      <c r="P224" s="161">
        <f t="shared" si="190"/>
        <v>1000</v>
      </c>
      <c r="Q224" s="65" t="s">
        <v>77</v>
      </c>
      <c r="R224" s="63" t="s">
        <v>143</v>
      </c>
      <c r="S224" s="66"/>
      <c r="T224" s="66">
        <v>3000</v>
      </c>
      <c r="U224" s="66">
        <v>4000</v>
      </c>
      <c r="V224" s="66">
        <v>1000</v>
      </c>
      <c r="W224" s="66">
        <v>2000</v>
      </c>
      <c r="X224" s="109">
        <v>0</v>
      </c>
      <c r="Y224" s="66">
        <v>0</v>
      </c>
      <c r="Z224" s="109"/>
      <c r="AA224" s="110"/>
      <c r="AB224" s="66"/>
    </row>
    <row r="225" spans="1:28" ht="52.95" customHeight="1">
      <c r="A225" s="88"/>
      <c r="B225" s="54" t="s">
        <v>183</v>
      </c>
      <c r="C225" s="66"/>
      <c r="D225" s="55"/>
      <c r="E225" s="181"/>
      <c r="F225" s="179" t="s">
        <v>15</v>
      </c>
      <c r="G225" s="161">
        <f t="shared" si="178"/>
        <v>26989</v>
      </c>
      <c r="H225" s="161">
        <v>3999</v>
      </c>
      <c r="I225" s="161">
        <v>12530</v>
      </c>
      <c r="J225" s="161">
        <v>8460</v>
      </c>
      <c r="K225" s="161">
        <v>0</v>
      </c>
      <c r="L225" s="161">
        <v>0</v>
      </c>
      <c r="M225" s="161">
        <v>0</v>
      </c>
      <c r="N225" s="161">
        <v>0</v>
      </c>
      <c r="O225" s="161">
        <v>1000</v>
      </c>
      <c r="P225" s="161">
        <v>1000</v>
      </c>
      <c r="Q225" s="70"/>
      <c r="R225" s="68"/>
      <c r="S225" s="66"/>
      <c r="T225" s="66"/>
      <c r="U225" s="66"/>
      <c r="V225" s="66"/>
      <c r="W225" s="66"/>
      <c r="X225" s="113"/>
      <c r="Y225" s="66"/>
      <c r="Z225" s="113"/>
      <c r="AA225" s="114"/>
      <c r="AB225" s="66"/>
    </row>
    <row r="226" spans="1:28" ht="57.75" customHeight="1">
      <c r="A226" s="106"/>
      <c r="B226" s="57"/>
      <c r="C226" s="66"/>
      <c r="D226" s="58"/>
      <c r="E226" s="182"/>
      <c r="F226" s="179" t="s">
        <v>73</v>
      </c>
      <c r="G226" s="161">
        <f t="shared" si="178"/>
        <v>0</v>
      </c>
      <c r="H226" s="161">
        <v>0</v>
      </c>
      <c r="I226" s="161">
        <v>0</v>
      </c>
      <c r="J226" s="161">
        <v>0</v>
      </c>
      <c r="K226" s="161">
        <v>0</v>
      </c>
      <c r="L226" s="161">
        <v>0</v>
      </c>
      <c r="M226" s="161">
        <v>0</v>
      </c>
      <c r="N226" s="161">
        <v>0</v>
      </c>
      <c r="O226" s="161">
        <v>0</v>
      </c>
      <c r="P226" s="161">
        <v>0</v>
      </c>
      <c r="Q226" s="73"/>
      <c r="R226" s="72"/>
      <c r="S226" s="66"/>
      <c r="T226" s="66"/>
      <c r="U226" s="66"/>
      <c r="V226" s="66"/>
      <c r="W226" s="66"/>
      <c r="X226" s="117"/>
      <c r="Y226" s="66"/>
      <c r="Z226" s="117"/>
      <c r="AA226" s="118"/>
      <c r="AB226" s="66"/>
    </row>
    <row r="227" spans="1:28" ht="31.95" customHeight="1">
      <c r="A227" s="63"/>
      <c r="B227" s="120" t="s">
        <v>139</v>
      </c>
      <c r="C227" s="109">
        <v>2021</v>
      </c>
      <c r="D227" s="50">
        <v>2026</v>
      </c>
      <c r="E227" s="180" t="s">
        <v>80</v>
      </c>
      <c r="F227" s="179" t="s">
        <v>14</v>
      </c>
      <c r="G227" s="161">
        <f t="shared" si="178"/>
        <v>0</v>
      </c>
      <c r="H227" s="161">
        <f>H228+H229</f>
        <v>0</v>
      </c>
      <c r="I227" s="161">
        <f t="shared" ref="I227:O227" si="191">I228+I229</f>
        <v>0</v>
      </c>
      <c r="J227" s="161">
        <f t="shared" si="191"/>
        <v>0</v>
      </c>
      <c r="K227" s="161">
        <f t="shared" si="191"/>
        <v>0</v>
      </c>
      <c r="L227" s="161">
        <f t="shared" si="191"/>
        <v>0</v>
      </c>
      <c r="M227" s="161">
        <f>M228+M229</f>
        <v>0</v>
      </c>
      <c r="N227" s="161">
        <f t="shared" si="191"/>
        <v>0</v>
      </c>
      <c r="O227" s="161">
        <f t="shared" si="191"/>
        <v>0</v>
      </c>
      <c r="P227" s="161">
        <f t="shared" ref="P227" si="192">P228+P229</f>
        <v>0</v>
      </c>
      <c r="Q227" s="65" t="s">
        <v>141</v>
      </c>
      <c r="R227" s="63" t="s">
        <v>121</v>
      </c>
      <c r="S227" s="109"/>
      <c r="T227" s="109">
        <v>0</v>
      </c>
      <c r="U227" s="109">
        <v>0</v>
      </c>
      <c r="V227" s="109">
        <v>0</v>
      </c>
      <c r="W227" s="109">
        <v>1</v>
      </c>
      <c r="X227" s="109">
        <v>0</v>
      </c>
      <c r="Y227" s="109">
        <v>0</v>
      </c>
      <c r="Z227" s="109"/>
      <c r="AA227" s="110"/>
      <c r="AB227" s="109"/>
    </row>
    <row r="228" spans="1:28" ht="57.75" customHeight="1">
      <c r="A228" s="68"/>
      <c r="B228" s="70" t="s">
        <v>140</v>
      </c>
      <c r="C228" s="113"/>
      <c r="D228" s="55"/>
      <c r="E228" s="181"/>
      <c r="F228" s="179" t="s">
        <v>15</v>
      </c>
      <c r="G228" s="161">
        <f t="shared" si="178"/>
        <v>0</v>
      </c>
      <c r="H228" s="161">
        <v>0</v>
      </c>
      <c r="I228" s="161">
        <v>0</v>
      </c>
      <c r="J228" s="161">
        <v>0</v>
      </c>
      <c r="K228" s="161">
        <v>0</v>
      </c>
      <c r="L228" s="161">
        <v>0</v>
      </c>
      <c r="M228" s="161">
        <v>0</v>
      </c>
      <c r="N228" s="161">
        <v>0</v>
      </c>
      <c r="O228" s="161">
        <v>0</v>
      </c>
      <c r="P228" s="161">
        <v>0</v>
      </c>
      <c r="Q228" s="70"/>
      <c r="R228" s="68"/>
      <c r="S228" s="113"/>
      <c r="T228" s="113"/>
      <c r="U228" s="113"/>
      <c r="V228" s="113"/>
      <c r="W228" s="113"/>
      <c r="X228" s="113"/>
      <c r="Y228" s="113"/>
      <c r="Z228" s="113"/>
      <c r="AA228" s="114"/>
      <c r="AB228" s="113"/>
    </row>
    <row r="229" spans="1:28" ht="57.75" customHeight="1">
      <c r="A229" s="72"/>
      <c r="B229" s="73"/>
      <c r="C229" s="117"/>
      <c r="D229" s="58"/>
      <c r="E229" s="182"/>
      <c r="F229" s="179" t="s">
        <v>73</v>
      </c>
      <c r="G229" s="161">
        <f t="shared" si="178"/>
        <v>0</v>
      </c>
      <c r="H229" s="161">
        <v>0</v>
      </c>
      <c r="I229" s="161">
        <v>0</v>
      </c>
      <c r="J229" s="161">
        <v>0</v>
      </c>
      <c r="K229" s="161">
        <v>0</v>
      </c>
      <c r="L229" s="161">
        <v>0</v>
      </c>
      <c r="M229" s="161">
        <v>0</v>
      </c>
      <c r="N229" s="161">
        <v>0</v>
      </c>
      <c r="O229" s="161">
        <v>0</v>
      </c>
      <c r="P229" s="161">
        <v>0</v>
      </c>
      <c r="Q229" s="73"/>
      <c r="R229" s="72"/>
      <c r="S229" s="117"/>
      <c r="T229" s="117"/>
      <c r="U229" s="117"/>
      <c r="V229" s="117"/>
      <c r="W229" s="117"/>
      <c r="X229" s="117"/>
      <c r="Y229" s="117"/>
      <c r="Z229" s="117"/>
      <c r="AA229" s="118"/>
      <c r="AB229" s="117"/>
    </row>
    <row r="230" spans="1:28" ht="57.75" customHeight="1">
      <c r="A230" s="98"/>
      <c r="B230" s="124" t="s">
        <v>129</v>
      </c>
      <c r="C230" s="109">
        <v>2021</v>
      </c>
      <c r="D230" s="50">
        <v>2026</v>
      </c>
      <c r="E230" s="180" t="s">
        <v>80</v>
      </c>
      <c r="F230" s="179" t="s">
        <v>14</v>
      </c>
      <c r="G230" s="161">
        <f t="shared" si="178"/>
        <v>0</v>
      </c>
      <c r="H230" s="161">
        <v>0</v>
      </c>
      <c r="I230" s="161">
        <v>0</v>
      </c>
      <c r="J230" s="161">
        <v>0</v>
      </c>
      <c r="K230" s="161">
        <v>0</v>
      </c>
      <c r="L230" s="161">
        <v>0</v>
      </c>
      <c r="M230" s="161">
        <f>M231+M232</f>
        <v>0</v>
      </c>
      <c r="N230" s="161">
        <v>0</v>
      </c>
      <c r="O230" s="161">
        <v>0</v>
      </c>
      <c r="P230" s="161">
        <v>0</v>
      </c>
      <c r="Q230" s="65" t="s">
        <v>203</v>
      </c>
      <c r="R230" s="63" t="s">
        <v>121</v>
      </c>
      <c r="S230" s="109"/>
      <c r="T230" s="109">
        <v>0</v>
      </c>
      <c r="U230" s="109">
        <v>0</v>
      </c>
      <c r="V230" s="109">
        <v>0</v>
      </c>
      <c r="W230" s="109">
        <v>0</v>
      </c>
      <c r="X230" s="114">
        <v>0</v>
      </c>
      <c r="Y230" s="109">
        <v>0</v>
      </c>
      <c r="Z230" s="109"/>
      <c r="AA230" s="110"/>
      <c r="AB230" s="109"/>
    </row>
    <row r="231" spans="1:28" ht="57.75" customHeight="1">
      <c r="A231" s="95"/>
      <c r="B231" s="70" t="s">
        <v>150</v>
      </c>
      <c r="C231" s="113"/>
      <c r="D231" s="55"/>
      <c r="E231" s="181"/>
      <c r="F231" s="179" t="s">
        <v>15</v>
      </c>
      <c r="G231" s="161">
        <f t="shared" si="178"/>
        <v>0</v>
      </c>
      <c r="H231" s="161">
        <v>0</v>
      </c>
      <c r="I231" s="161">
        <v>0</v>
      </c>
      <c r="J231" s="161">
        <v>0</v>
      </c>
      <c r="K231" s="161">
        <v>0</v>
      </c>
      <c r="L231" s="161">
        <v>0</v>
      </c>
      <c r="M231" s="161">
        <v>0</v>
      </c>
      <c r="N231" s="161">
        <v>0</v>
      </c>
      <c r="O231" s="161">
        <v>0</v>
      </c>
      <c r="P231" s="161">
        <v>0</v>
      </c>
      <c r="Q231" s="70"/>
      <c r="R231" s="68"/>
      <c r="S231" s="113"/>
      <c r="T231" s="113"/>
      <c r="U231" s="113"/>
      <c r="V231" s="113"/>
      <c r="W231" s="113"/>
      <c r="X231" s="114"/>
      <c r="Y231" s="113"/>
      <c r="Z231" s="113"/>
      <c r="AA231" s="114"/>
      <c r="AB231" s="113"/>
    </row>
    <row r="232" spans="1:28" ht="57.75" customHeight="1">
      <c r="A232" s="96"/>
      <c r="B232" s="73"/>
      <c r="C232" s="117"/>
      <c r="D232" s="58"/>
      <c r="E232" s="182"/>
      <c r="F232" s="179" t="s">
        <v>73</v>
      </c>
      <c r="G232" s="161">
        <f t="shared" si="178"/>
        <v>0</v>
      </c>
      <c r="H232" s="161">
        <v>0</v>
      </c>
      <c r="I232" s="161">
        <v>0</v>
      </c>
      <c r="J232" s="161">
        <v>0</v>
      </c>
      <c r="K232" s="161">
        <v>0</v>
      </c>
      <c r="L232" s="161">
        <v>0</v>
      </c>
      <c r="M232" s="161">
        <v>0</v>
      </c>
      <c r="N232" s="161">
        <v>0</v>
      </c>
      <c r="O232" s="161">
        <v>0</v>
      </c>
      <c r="P232" s="161">
        <v>0</v>
      </c>
      <c r="Q232" s="73"/>
      <c r="R232" s="72"/>
      <c r="S232" s="117"/>
      <c r="T232" s="117"/>
      <c r="U232" s="117"/>
      <c r="V232" s="117"/>
      <c r="W232" s="117"/>
      <c r="X232" s="114"/>
      <c r="Y232" s="117"/>
      <c r="Z232" s="117"/>
      <c r="AA232" s="118"/>
      <c r="AB232" s="117"/>
    </row>
    <row r="233" spans="1:28" s="13" customFormat="1" ht="30.75" customHeight="1">
      <c r="A233" s="46" t="s">
        <v>78</v>
      </c>
      <c r="B233" s="47"/>
      <c r="C233" s="66">
        <v>2018</v>
      </c>
      <c r="D233" s="63">
        <v>2026</v>
      </c>
      <c r="E233" s="107" t="s">
        <v>12</v>
      </c>
      <c r="F233" s="165" t="s">
        <v>14</v>
      </c>
      <c r="G233" s="161">
        <f t="shared" si="178"/>
        <v>28039</v>
      </c>
      <c r="H233" s="161">
        <f>H224</f>
        <v>3999</v>
      </c>
      <c r="I233" s="161">
        <f>I215</f>
        <v>13580</v>
      </c>
      <c r="J233" s="161">
        <f t="shared" ref="J233:O233" si="193">J215</f>
        <v>8460</v>
      </c>
      <c r="K233" s="161">
        <f t="shared" si="193"/>
        <v>0</v>
      </c>
      <c r="L233" s="161">
        <f t="shared" si="193"/>
        <v>0</v>
      </c>
      <c r="M233" s="161">
        <f t="shared" si="193"/>
        <v>0</v>
      </c>
      <c r="N233" s="161">
        <f t="shared" si="193"/>
        <v>0</v>
      </c>
      <c r="O233" s="161">
        <f t="shared" si="193"/>
        <v>1000</v>
      </c>
      <c r="P233" s="161">
        <f t="shared" ref="P233" si="194">P215</f>
        <v>1000</v>
      </c>
      <c r="Q233" s="66" t="s">
        <v>12</v>
      </c>
      <c r="R233" s="66" t="s">
        <v>12</v>
      </c>
      <c r="S233" s="66" t="s">
        <v>12</v>
      </c>
      <c r="T233" s="66" t="s">
        <v>12</v>
      </c>
      <c r="U233" s="66" t="s">
        <v>12</v>
      </c>
      <c r="V233" s="66" t="s">
        <v>12</v>
      </c>
      <c r="W233" s="66" t="s">
        <v>12</v>
      </c>
      <c r="X233" s="109" t="s">
        <v>12</v>
      </c>
      <c r="Y233" s="66" t="s">
        <v>12</v>
      </c>
      <c r="Z233" s="109" t="s">
        <v>12</v>
      </c>
      <c r="AA233" s="109" t="s">
        <v>12</v>
      </c>
      <c r="AB233" s="66" t="s">
        <v>12</v>
      </c>
    </row>
    <row r="234" spans="1:28" s="13" customFormat="1" ht="77.25" customHeight="1">
      <c r="A234" s="137"/>
      <c r="B234" s="54"/>
      <c r="C234" s="66"/>
      <c r="D234" s="68"/>
      <c r="E234" s="107"/>
      <c r="F234" s="179" t="s">
        <v>15</v>
      </c>
      <c r="G234" s="161">
        <f t="shared" si="178"/>
        <v>28039</v>
      </c>
      <c r="H234" s="161">
        <f>H225</f>
        <v>3999</v>
      </c>
      <c r="I234" s="161">
        <f>I216</f>
        <v>13580</v>
      </c>
      <c r="J234" s="161">
        <f t="shared" ref="J234:O234" si="195">J216</f>
        <v>8460</v>
      </c>
      <c r="K234" s="161">
        <f t="shared" si="195"/>
        <v>0</v>
      </c>
      <c r="L234" s="161">
        <f t="shared" si="195"/>
        <v>0</v>
      </c>
      <c r="M234" s="161">
        <f t="shared" si="195"/>
        <v>0</v>
      </c>
      <c r="N234" s="161">
        <f t="shared" si="195"/>
        <v>0</v>
      </c>
      <c r="O234" s="161">
        <f t="shared" si="195"/>
        <v>1000</v>
      </c>
      <c r="P234" s="161">
        <f t="shared" ref="P234" si="196">P216</f>
        <v>1000</v>
      </c>
      <c r="Q234" s="66"/>
      <c r="R234" s="66"/>
      <c r="S234" s="66"/>
      <c r="T234" s="66"/>
      <c r="U234" s="66"/>
      <c r="V234" s="66"/>
      <c r="W234" s="66"/>
      <c r="X234" s="113"/>
      <c r="Y234" s="66"/>
      <c r="Z234" s="113"/>
      <c r="AA234" s="113"/>
      <c r="AB234" s="66"/>
    </row>
    <row r="235" spans="1:28" s="13" customFormat="1" ht="57" customHeight="1">
      <c r="A235" s="138"/>
      <c r="B235" s="57"/>
      <c r="C235" s="66"/>
      <c r="D235" s="72"/>
      <c r="E235" s="107"/>
      <c r="F235" s="179" t="s">
        <v>73</v>
      </c>
      <c r="G235" s="161">
        <f t="shared" si="178"/>
        <v>0</v>
      </c>
      <c r="H235" s="161">
        <f t="shared" ref="H235:O235" si="197">H217</f>
        <v>0</v>
      </c>
      <c r="I235" s="161">
        <f t="shared" ref="I235:K235" si="198">I217</f>
        <v>0</v>
      </c>
      <c r="J235" s="161">
        <f t="shared" si="198"/>
        <v>0</v>
      </c>
      <c r="K235" s="161">
        <f t="shared" si="198"/>
        <v>0</v>
      </c>
      <c r="L235" s="161">
        <f t="shared" si="197"/>
        <v>0</v>
      </c>
      <c r="M235" s="161">
        <f t="shared" si="197"/>
        <v>0</v>
      </c>
      <c r="N235" s="161">
        <f t="shared" si="197"/>
        <v>0</v>
      </c>
      <c r="O235" s="161">
        <f t="shared" si="197"/>
        <v>0</v>
      </c>
      <c r="P235" s="161">
        <f t="shared" ref="P235" si="199">P217</f>
        <v>0</v>
      </c>
      <c r="Q235" s="66"/>
      <c r="R235" s="66"/>
      <c r="S235" s="66"/>
      <c r="T235" s="66"/>
      <c r="U235" s="66"/>
      <c r="V235" s="66"/>
      <c r="W235" s="66"/>
      <c r="X235" s="117"/>
      <c r="Y235" s="66"/>
      <c r="Z235" s="117"/>
      <c r="AA235" s="117"/>
      <c r="AB235" s="66"/>
    </row>
    <row r="236" spans="1:28" s="13" customFormat="1" ht="35.25" customHeight="1">
      <c r="A236" s="183" t="s">
        <v>17</v>
      </c>
      <c r="B236" s="184"/>
      <c r="C236" s="184"/>
      <c r="D236" s="184"/>
      <c r="E236" s="185"/>
      <c r="F236" s="64" t="s">
        <v>14</v>
      </c>
      <c r="G236" s="161">
        <f>G237+G238</f>
        <v>123046698.33999999</v>
      </c>
      <c r="H236" s="87">
        <f t="shared" ref="H236" si="200">SUM(H237:H238)</f>
        <v>9525494.4499999993</v>
      </c>
      <c r="I236" s="87">
        <f t="shared" ref="I236:N236" si="201">SUM(I237:I238)</f>
        <v>11600381.380000001</v>
      </c>
      <c r="J236" s="87">
        <f t="shared" si="201"/>
        <v>14600127.239999998</v>
      </c>
      <c r="K236" s="87">
        <f t="shared" si="201"/>
        <v>17133983.109999999</v>
      </c>
      <c r="L236" s="87">
        <f t="shared" si="201"/>
        <v>22933200.049999997</v>
      </c>
      <c r="M236" s="87">
        <f t="shared" si="201"/>
        <v>12991428.370000001</v>
      </c>
      <c r="N236" s="87">
        <f t="shared" si="201"/>
        <v>14988190.719999999</v>
      </c>
      <c r="O236" s="87">
        <f t="shared" ref="O236:P236" si="202">SUM(O237:O238)</f>
        <v>9769109.8800000008</v>
      </c>
      <c r="P236" s="87">
        <f t="shared" si="202"/>
        <v>9504783.1400000006</v>
      </c>
      <c r="Q236" s="53" t="s">
        <v>12</v>
      </c>
      <c r="R236" s="53" t="s">
        <v>12</v>
      </c>
      <c r="S236" s="53" t="s">
        <v>12</v>
      </c>
      <c r="T236" s="53" t="s">
        <v>12</v>
      </c>
      <c r="U236" s="53" t="s">
        <v>12</v>
      </c>
      <c r="V236" s="53" t="s">
        <v>12</v>
      </c>
      <c r="W236" s="53" t="s">
        <v>12</v>
      </c>
      <c r="X236" s="53" t="s">
        <v>12</v>
      </c>
      <c r="Y236" s="53" t="s">
        <v>12</v>
      </c>
      <c r="Z236" s="53" t="s">
        <v>12</v>
      </c>
      <c r="AA236" s="53" t="s">
        <v>12</v>
      </c>
      <c r="AB236" s="53" t="s">
        <v>12</v>
      </c>
    </row>
    <row r="237" spans="1:28" s="13" customFormat="1" ht="90">
      <c r="A237" s="186"/>
      <c r="B237" s="187"/>
      <c r="C237" s="187"/>
      <c r="D237" s="187"/>
      <c r="E237" s="188"/>
      <c r="F237" s="64" t="s">
        <v>15</v>
      </c>
      <c r="G237" s="161">
        <f>H237+I237+J237+K237+L237+++M237++N237+O237+P237</f>
        <v>86381934.059999987</v>
      </c>
      <c r="H237" s="87">
        <f t="shared" ref="H237:P237" si="203">H96+H191+H207+H234</f>
        <v>6956811.4500000002</v>
      </c>
      <c r="I237" s="87">
        <f t="shared" si="203"/>
        <v>7244313.8100000005</v>
      </c>
      <c r="J237" s="87">
        <f t="shared" si="203"/>
        <v>7630926.5299999993</v>
      </c>
      <c r="K237" s="87">
        <f t="shared" si="203"/>
        <v>9954520.0700000003</v>
      </c>
      <c r="L237" s="87">
        <f t="shared" si="203"/>
        <v>9432607.9299999997</v>
      </c>
      <c r="M237" s="87">
        <f t="shared" si="203"/>
        <v>11985042.530000001</v>
      </c>
      <c r="N237" s="87">
        <f t="shared" si="203"/>
        <v>14314442.719999999</v>
      </c>
      <c r="O237" s="87">
        <f t="shared" si="203"/>
        <v>9573109.8800000008</v>
      </c>
      <c r="P237" s="87">
        <f t="shared" si="203"/>
        <v>9290159.1400000006</v>
      </c>
      <c r="Q237" s="56"/>
      <c r="R237" s="56"/>
      <c r="S237" s="56"/>
      <c r="T237" s="56"/>
      <c r="U237" s="56"/>
      <c r="V237" s="56"/>
      <c r="W237" s="56"/>
      <c r="X237" s="56"/>
      <c r="Y237" s="56"/>
      <c r="Z237" s="56"/>
      <c r="AA237" s="56"/>
      <c r="AB237" s="56"/>
    </row>
    <row r="238" spans="1:28" s="13" customFormat="1" ht="57.75" customHeight="1">
      <c r="A238" s="189"/>
      <c r="B238" s="190"/>
      <c r="C238" s="190"/>
      <c r="D238" s="190"/>
      <c r="E238" s="191"/>
      <c r="F238" s="64" t="s">
        <v>16</v>
      </c>
      <c r="G238" s="161">
        <f>H238+I238+J238+K238+L238+++M238++N238+O238+P238</f>
        <v>36664764.280000001</v>
      </c>
      <c r="H238" s="87">
        <f t="shared" ref="H238:P238" si="204">H97+H192+H208+G235</f>
        <v>2568683</v>
      </c>
      <c r="I238" s="87">
        <f t="shared" si="204"/>
        <v>4356067.57</v>
      </c>
      <c r="J238" s="87">
        <f t="shared" si="204"/>
        <v>6969200.71</v>
      </c>
      <c r="K238" s="87">
        <f t="shared" si="204"/>
        <v>7179463.04</v>
      </c>
      <c r="L238" s="87">
        <f t="shared" si="204"/>
        <v>13500592.119999999</v>
      </c>
      <c r="M238" s="87">
        <f t="shared" si="204"/>
        <v>1006385.84</v>
      </c>
      <c r="N238" s="87">
        <f t="shared" si="204"/>
        <v>673748</v>
      </c>
      <c r="O238" s="87">
        <f t="shared" si="204"/>
        <v>196000</v>
      </c>
      <c r="P238" s="87">
        <f t="shared" si="204"/>
        <v>214624</v>
      </c>
      <c r="Q238" s="60"/>
      <c r="R238" s="60"/>
      <c r="S238" s="60"/>
      <c r="T238" s="60"/>
      <c r="U238" s="60"/>
      <c r="V238" s="60"/>
      <c r="W238" s="60"/>
      <c r="X238" s="60"/>
      <c r="Y238" s="60"/>
      <c r="Z238" s="60"/>
      <c r="AA238" s="60"/>
      <c r="AB238" s="60"/>
    </row>
  </sheetData>
  <mergeCells count="1092">
    <mergeCell ref="Q92:Q94"/>
    <mergeCell ref="Q89:Q91"/>
    <mergeCell ref="A127:A129"/>
    <mergeCell ref="C127:C129"/>
    <mergeCell ref="D127:D129"/>
    <mergeCell ref="E127:E129"/>
    <mergeCell ref="R127:R129"/>
    <mergeCell ref="B128:B129"/>
    <mergeCell ref="Q127:Q129"/>
    <mergeCell ref="X42:X44"/>
    <mergeCell ref="Y42:Y44"/>
    <mergeCell ref="Z42:Z44"/>
    <mergeCell ref="AB42:AB44"/>
    <mergeCell ref="Q121:Q123"/>
    <mergeCell ref="Q184:Q186"/>
    <mergeCell ref="R184:R186"/>
    <mergeCell ref="S184:S186"/>
    <mergeCell ref="T184:T186"/>
    <mergeCell ref="U184:U186"/>
    <mergeCell ref="V184:V186"/>
    <mergeCell ref="W184:W186"/>
    <mergeCell ref="X184:X186"/>
    <mergeCell ref="Y184:Y186"/>
    <mergeCell ref="Z184:Z186"/>
    <mergeCell ref="AB184:AB186"/>
    <mergeCell ref="Q187:Q189"/>
    <mergeCell ref="R187:R189"/>
    <mergeCell ref="S187:S189"/>
    <mergeCell ref="T187:T189"/>
    <mergeCell ref="U187:U189"/>
    <mergeCell ref="V187:V189"/>
    <mergeCell ref="W187:W189"/>
    <mergeCell ref="X187:X189"/>
    <mergeCell ref="Y187:Y189"/>
    <mergeCell ref="Z187:Z189"/>
    <mergeCell ref="AB187:AB189"/>
    <mergeCell ref="AB148:AB150"/>
    <mergeCell ref="V139:V141"/>
    <mergeCell ref="W139:W141"/>
    <mergeCell ref="Z115:Z117"/>
    <mergeCell ref="Z65:Z67"/>
    <mergeCell ref="T12:AB12"/>
    <mergeCell ref="A47:A49"/>
    <mergeCell ref="C47:C49"/>
    <mergeCell ref="D47:D49"/>
    <mergeCell ref="E47:E49"/>
    <mergeCell ref="B48:B49"/>
    <mergeCell ref="AA50:AA52"/>
    <mergeCell ref="Q36:Q38"/>
    <mergeCell ref="R36:R38"/>
    <mergeCell ref="S36:S38"/>
    <mergeCell ref="T36:T38"/>
    <mergeCell ref="U36:U38"/>
    <mergeCell ref="V36:V38"/>
    <mergeCell ref="W36:W38"/>
    <mergeCell ref="X36:X38"/>
    <mergeCell ref="Y36:Y38"/>
    <mergeCell ref="Z36:Z38"/>
    <mergeCell ref="AB36:AB38"/>
    <mergeCell ref="Q39:Q41"/>
    <mergeCell ref="R39:R41"/>
    <mergeCell ref="S39:S41"/>
    <mergeCell ref="T39:T41"/>
    <mergeCell ref="U39:U41"/>
    <mergeCell ref="V39:V41"/>
    <mergeCell ref="W39:W41"/>
    <mergeCell ref="X39:X41"/>
    <mergeCell ref="Y39:Y41"/>
    <mergeCell ref="Z39:Z41"/>
    <mergeCell ref="AB39:AB41"/>
    <mergeCell ref="Q42:Q44"/>
    <mergeCell ref="R42:R44"/>
    <mergeCell ref="S42:S44"/>
    <mergeCell ref="C36:C38"/>
    <mergeCell ref="D36:D38"/>
    <mergeCell ref="C39:C41"/>
    <mergeCell ref="D39:D41"/>
    <mergeCell ref="C42:C44"/>
    <mergeCell ref="D42:D44"/>
    <mergeCell ref="B121:B123"/>
    <mergeCell ref="B124:B126"/>
    <mergeCell ref="C184:C186"/>
    <mergeCell ref="D184:D186"/>
    <mergeCell ref="E184:E186"/>
    <mergeCell ref="C187:C189"/>
    <mergeCell ref="D187:D189"/>
    <mergeCell ref="E187:E189"/>
    <mergeCell ref="B184:B186"/>
    <mergeCell ref="B187:B189"/>
    <mergeCell ref="C121:C123"/>
    <mergeCell ref="D121:D123"/>
    <mergeCell ref="E121:E123"/>
    <mergeCell ref="C124:C126"/>
    <mergeCell ref="D124:D126"/>
    <mergeCell ref="E124:E126"/>
    <mergeCell ref="C154:C156"/>
    <mergeCell ref="B155:B156"/>
    <mergeCell ref="E169:E171"/>
    <mergeCell ref="E145:E147"/>
    <mergeCell ref="D157:D159"/>
    <mergeCell ref="E157:E159"/>
    <mergeCell ref="D172:D174"/>
    <mergeCell ref="B176:B177"/>
    <mergeCell ref="C175:C177"/>
    <mergeCell ref="D175:D177"/>
    <mergeCell ref="Q151:Q153"/>
    <mergeCell ref="R151:R153"/>
    <mergeCell ref="S151:S153"/>
    <mergeCell ref="T151:T153"/>
    <mergeCell ref="U151:U153"/>
    <mergeCell ref="V151:V153"/>
    <mergeCell ref="W151:W153"/>
    <mergeCell ref="X151:X153"/>
    <mergeCell ref="Y151:Y153"/>
    <mergeCell ref="Z151:Z153"/>
    <mergeCell ref="AB151:AB153"/>
    <mergeCell ref="Q148:Q150"/>
    <mergeCell ref="R148:R150"/>
    <mergeCell ref="S148:S150"/>
    <mergeCell ref="T148:T150"/>
    <mergeCell ref="U148:U150"/>
    <mergeCell ref="V148:V150"/>
    <mergeCell ref="W148:W150"/>
    <mergeCell ref="X148:X150"/>
    <mergeCell ref="Z148:Z150"/>
    <mergeCell ref="W178:W180"/>
    <mergeCell ref="X178:X180"/>
    <mergeCell ref="U181:U183"/>
    <mergeCell ref="V181:V183"/>
    <mergeCell ref="W181:W183"/>
    <mergeCell ref="X181:X183"/>
    <mergeCell ref="AB139:AB141"/>
    <mergeCell ref="A142:A144"/>
    <mergeCell ref="C142:C144"/>
    <mergeCell ref="D142:D144"/>
    <mergeCell ref="S142:S144"/>
    <mergeCell ref="T142:T144"/>
    <mergeCell ref="U142:U144"/>
    <mergeCell ref="V142:V144"/>
    <mergeCell ref="W142:W144"/>
    <mergeCell ref="X142:X144"/>
    <mergeCell ref="Y142:Y144"/>
    <mergeCell ref="Z142:Z144"/>
    <mergeCell ref="AB142:AB144"/>
    <mergeCell ref="A139:A141"/>
    <mergeCell ref="C139:C141"/>
    <mergeCell ref="D139:D141"/>
    <mergeCell ref="E139:E141"/>
    <mergeCell ref="Q139:Q141"/>
    <mergeCell ref="R139:R141"/>
    <mergeCell ref="S139:S141"/>
    <mergeCell ref="T139:T141"/>
    <mergeCell ref="U139:U141"/>
    <mergeCell ref="Y139:Y141"/>
    <mergeCell ref="B140:B141"/>
    <mergeCell ref="Q142:Q144"/>
    <mergeCell ref="Q145:Q147"/>
    <mergeCell ref="AB233:AB235"/>
    <mergeCell ref="AB236:AB238"/>
    <mergeCell ref="AB163:AB165"/>
    <mergeCell ref="AB178:AB180"/>
    <mergeCell ref="AB181:AB183"/>
    <mergeCell ref="AB169:AB171"/>
    <mergeCell ref="Y230:Y232"/>
    <mergeCell ref="Z230:Z232"/>
    <mergeCell ref="Y200:Y202"/>
    <mergeCell ref="W163:W165"/>
    <mergeCell ref="T163:T165"/>
    <mergeCell ref="U163:U165"/>
    <mergeCell ref="V163:V165"/>
    <mergeCell ref="X163:X165"/>
    <mergeCell ref="X203:X205"/>
    <mergeCell ref="X206:X208"/>
    <mergeCell ref="X215:X217"/>
    <mergeCell ref="X218:X220"/>
    <mergeCell ref="X221:X223"/>
    <mergeCell ref="X224:X226"/>
    <mergeCell ref="T224:T226"/>
    <mergeCell ref="Y197:Y199"/>
    <mergeCell ref="V218:V220"/>
    <mergeCell ref="T230:T232"/>
    <mergeCell ref="U230:U232"/>
    <mergeCell ref="V230:V232"/>
    <mergeCell ref="W230:W232"/>
    <mergeCell ref="V169:V171"/>
    <mergeCell ref="T227:T229"/>
    <mergeCell ref="U227:U229"/>
    <mergeCell ref="V227:V229"/>
    <mergeCell ref="W227:W229"/>
    <mergeCell ref="Z178:Z180"/>
    <mergeCell ref="Z181:Z183"/>
    <mergeCell ref="Z190:Z192"/>
    <mergeCell ref="Z197:Z199"/>
    <mergeCell ref="Z200:Z202"/>
    <mergeCell ref="Z175:Z177"/>
    <mergeCell ref="AB230:AB232"/>
    <mergeCell ref="Z203:Z205"/>
    <mergeCell ref="Z206:Z208"/>
    <mergeCell ref="Z215:Z217"/>
    <mergeCell ref="Z218:Z220"/>
    <mergeCell ref="Z221:Z223"/>
    <mergeCell ref="Z224:Z226"/>
    <mergeCell ref="Z227:Z229"/>
    <mergeCell ref="AB227:AB229"/>
    <mergeCell ref="AB224:AB226"/>
    <mergeCell ref="AB218:AB220"/>
    <mergeCell ref="AB203:AB205"/>
    <mergeCell ref="Z103:Z105"/>
    <mergeCell ref="Z106:Z108"/>
    <mergeCell ref="Z109:Z111"/>
    <mergeCell ref="Z112:Z114"/>
    <mergeCell ref="Z133:Z135"/>
    <mergeCell ref="Z136:Z138"/>
    <mergeCell ref="Z154:Z156"/>
    <mergeCell ref="Z139:Z141"/>
    <mergeCell ref="Y154:Y156"/>
    <mergeCell ref="Y157:Y159"/>
    <mergeCell ref="Y160:Y162"/>
    <mergeCell ref="Y163:Y165"/>
    <mergeCell ref="Y166:Y168"/>
    <mergeCell ref="Y148:Y150"/>
    <mergeCell ref="Y74:Y76"/>
    <mergeCell ref="Y130:Y132"/>
    <mergeCell ref="Z130:Z132"/>
    <mergeCell ref="Z86:Z88"/>
    <mergeCell ref="Z163:Z165"/>
    <mergeCell ref="Z166:Z168"/>
    <mergeCell ref="Y92:Y94"/>
    <mergeCell ref="Z92:Z94"/>
    <mergeCell ref="Y236:Y238"/>
    <mergeCell ref="Y178:Y180"/>
    <mergeCell ref="Y181:Y183"/>
    <mergeCell ref="Y190:Y192"/>
    <mergeCell ref="Y175:Y177"/>
    <mergeCell ref="Y50:Y52"/>
    <mergeCell ref="Y53:Y55"/>
    <mergeCell ref="Y56:Y58"/>
    <mergeCell ref="Y59:Y61"/>
    <mergeCell ref="Y77:Y79"/>
    <mergeCell ref="Y80:Y82"/>
    <mergeCell ref="Y83:Y85"/>
    <mergeCell ref="Y86:Y88"/>
    <mergeCell ref="Y95:Y97"/>
    <mergeCell ref="Y115:Y117"/>
    <mergeCell ref="Y100:Y102"/>
    <mergeCell ref="Y103:Y105"/>
    <mergeCell ref="Y106:Y108"/>
    <mergeCell ref="Y109:Y111"/>
    <mergeCell ref="Y112:Y114"/>
    <mergeCell ref="Y133:Y135"/>
    <mergeCell ref="Y136:Y138"/>
    <mergeCell ref="Y62:Y64"/>
    <mergeCell ref="Y233:Y235"/>
    <mergeCell ref="Y218:Y220"/>
    <mergeCell ref="Y221:Y223"/>
    <mergeCell ref="Y224:Y226"/>
    <mergeCell ref="Y227:Y229"/>
    <mergeCell ref="X175:X177"/>
    <mergeCell ref="AB175:AB177"/>
    <mergeCell ref="Y169:Y171"/>
    <mergeCell ref="W172:W174"/>
    <mergeCell ref="AB166:AB168"/>
    <mergeCell ref="AB172:AB174"/>
    <mergeCell ref="U178:U180"/>
    <mergeCell ref="V178:V180"/>
    <mergeCell ref="X236:X238"/>
    <mergeCell ref="X136:X138"/>
    <mergeCell ref="X154:X156"/>
    <mergeCell ref="X157:X159"/>
    <mergeCell ref="X160:X162"/>
    <mergeCell ref="X166:X168"/>
    <mergeCell ref="X169:X171"/>
    <mergeCell ref="X172:X174"/>
    <mergeCell ref="X190:X192"/>
    <mergeCell ref="X200:X202"/>
    <mergeCell ref="X145:X147"/>
    <mergeCell ref="X227:X229"/>
    <mergeCell ref="X139:X141"/>
    <mergeCell ref="U236:U238"/>
    <mergeCell ref="AB206:AB208"/>
    <mergeCell ref="AB200:AB202"/>
    <mergeCell ref="U215:U217"/>
    <mergeCell ref="AB136:AB138"/>
    <mergeCell ref="AB160:AB162"/>
    <mergeCell ref="Y172:Y174"/>
    <mergeCell ref="Z233:Z235"/>
    <mergeCell ref="Z236:Z238"/>
    <mergeCell ref="Z169:Z171"/>
    <mergeCell ref="Z172:Z174"/>
    <mergeCell ref="A145:A147"/>
    <mergeCell ref="B146:B147"/>
    <mergeCell ref="C145:C147"/>
    <mergeCell ref="D145:D147"/>
    <mergeCell ref="E142:E144"/>
    <mergeCell ref="X233:X235"/>
    <mergeCell ref="U218:U220"/>
    <mergeCell ref="U221:U223"/>
    <mergeCell ref="U224:U226"/>
    <mergeCell ref="W166:W168"/>
    <mergeCell ref="W169:W171"/>
    <mergeCell ref="W215:W217"/>
    <mergeCell ref="W218:W220"/>
    <mergeCell ref="W221:W223"/>
    <mergeCell ref="V172:V174"/>
    <mergeCell ref="Q233:Q235"/>
    <mergeCell ref="V215:V217"/>
    <mergeCell ref="T206:T208"/>
    <mergeCell ref="V221:V223"/>
    <mergeCell ref="V224:V226"/>
    <mergeCell ref="V233:V235"/>
    <mergeCell ref="R233:R235"/>
    <mergeCell ref="S233:S235"/>
    <mergeCell ref="T233:T235"/>
    <mergeCell ref="U197:U199"/>
    <mergeCell ref="R230:R232"/>
    <mergeCell ref="S230:S232"/>
    <mergeCell ref="B225:B226"/>
    <mergeCell ref="B222:B223"/>
    <mergeCell ref="U175:U177"/>
    <mergeCell ref="V175:V177"/>
    <mergeCell ref="W175:W177"/>
    <mergeCell ref="X27:X29"/>
    <mergeCell ref="X30:X32"/>
    <mergeCell ref="X33:X35"/>
    <mergeCell ref="X50:X52"/>
    <mergeCell ref="X53:X55"/>
    <mergeCell ref="X109:X111"/>
    <mergeCell ref="X103:X105"/>
    <mergeCell ref="X100:X102"/>
    <mergeCell ref="X83:X85"/>
    <mergeCell ref="AB83:AB85"/>
    <mergeCell ref="X86:X88"/>
    <mergeCell ref="X62:X64"/>
    <mergeCell ref="AB62:AB64"/>
    <mergeCell ref="Y24:Y26"/>
    <mergeCell ref="Y27:Y29"/>
    <mergeCell ref="Y30:Y32"/>
    <mergeCell ref="Y33:Y35"/>
    <mergeCell ref="AB86:AB88"/>
    <mergeCell ref="AB71:AB73"/>
    <mergeCell ref="Z27:Z29"/>
    <mergeCell ref="Z30:Z32"/>
    <mergeCell ref="Z33:Z35"/>
    <mergeCell ref="Z50:Z52"/>
    <mergeCell ref="Z53:Z55"/>
    <mergeCell ref="Z56:Z58"/>
    <mergeCell ref="Z59:Z61"/>
    <mergeCell ref="Z62:Z64"/>
    <mergeCell ref="Z68:Z70"/>
    <mergeCell ref="Y71:Y73"/>
    <mergeCell ref="Z71:Z73"/>
    <mergeCell ref="Z74:Z76"/>
    <mergeCell ref="Z77:Z79"/>
    <mergeCell ref="A86:A88"/>
    <mergeCell ref="B87:B88"/>
    <mergeCell ref="C86:C88"/>
    <mergeCell ref="D86:D88"/>
    <mergeCell ref="E86:E88"/>
    <mergeCell ref="Q86:Q88"/>
    <mergeCell ref="R86:R88"/>
    <mergeCell ref="S86:S88"/>
    <mergeCell ref="T86:T88"/>
    <mergeCell ref="U86:U88"/>
    <mergeCell ref="U95:U97"/>
    <mergeCell ref="C89:C91"/>
    <mergeCell ref="D89:D91"/>
    <mergeCell ref="E89:E91"/>
    <mergeCell ref="A83:A85"/>
    <mergeCell ref="B84:B85"/>
    <mergeCell ref="C83:C85"/>
    <mergeCell ref="D83:D85"/>
    <mergeCell ref="E83:E85"/>
    <mergeCell ref="Q83:Q85"/>
    <mergeCell ref="R83:R85"/>
    <mergeCell ref="S83:S85"/>
    <mergeCell ref="T83:T85"/>
    <mergeCell ref="A92:A94"/>
    <mergeCell ref="B92:B94"/>
    <mergeCell ref="C92:C94"/>
    <mergeCell ref="D92:D94"/>
    <mergeCell ref="E92:E94"/>
    <mergeCell ref="R92:R94"/>
    <mergeCell ref="T92:T94"/>
    <mergeCell ref="U92:U94"/>
    <mergeCell ref="V83:V85"/>
    <mergeCell ref="W83:W85"/>
    <mergeCell ref="V86:V88"/>
    <mergeCell ref="W86:W88"/>
    <mergeCell ref="AB77:AB79"/>
    <mergeCell ref="U80:U82"/>
    <mergeCell ref="V80:V82"/>
    <mergeCell ref="W80:W82"/>
    <mergeCell ref="X80:X82"/>
    <mergeCell ref="AB80:AB82"/>
    <mergeCell ref="W77:W79"/>
    <mergeCell ref="X77:X79"/>
    <mergeCell ref="R95:R97"/>
    <mergeCell ref="S95:S97"/>
    <mergeCell ref="T95:T97"/>
    <mergeCell ref="U83:U85"/>
    <mergeCell ref="AB95:AB97"/>
    <mergeCell ref="Z80:Z82"/>
    <mergeCell ref="Z83:Z85"/>
    <mergeCell ref="Z95:Z97"/>
    <mergeCell ref="V92:V94"/>
    <mergeCell ref="W92:W94"/>
    <mergeCell ref="X92:X94"/>
    <mergeCell ref="AA92:AA94"/>
    <mergeCell ref="AB92:AB94"/>
    <mergeCell ref="R74:R76"/>
    <mergeCell ref="S74:S76"/>
    <mergeCell ref="T74:T76"/>
    <mergeCell ref="U74:U76"/>
    <mergeCell ref="V74:V76"/>
    <mergeCell ref="W74:W76"/>
    <mergeCell ref="X74:X76"/>
    <mergeCell ref="U77:U79"/>
    <mergeCell ref="V77:V79"/>
    <mergeCell ref="A80:A82"/>
    <mergeCell ref="B81:B82"/>
    <mergeCell ref="C80:C82"/>
    <mergeCell ref="D80:D82"/>
    <mergeCell ref="E80:E82"/>
    <mergeCell ref="Q80:Q82"/>
    <mergeCell ref="R80:R82"/>
    <mergeCell ref="S80:S82"/>
    <mergeCell ref="T80:T82"/>
    <mergeCell ref="D74:D76"/>
    <mergeCell ref="E74:E76"/>
    <mergeCell ref="A74:A76"/>
    <mergeCell ref="A62:A64"/>
    <mergeCell ref="B63:B64"/>
    <mergeCell ref="C62:C64"/>
    <mergeCell ref="D62:D64"/>
    <mergeCell ref="E62:E64"/>
    <mergeCell ref="Q62:Q64"/>
    <mergeCell ref="R62:R64"/>
    <mergeCell ref="S62:S64"/>
    <mergeCell ref="T62:T64"/>
    <mergeCell ref="S65:S67"/>
    <mergeCell ref="T65:T67"/>
    <mergeCell ref="U65:U67"/>
    <mergeCell ref="V65:V67"/>
    <mergeCell ref="A65:A67"/>
    <mergeCell ref="C65:C67"/>
    <mergeCell ref="D65:D67"/>
    <mergeCell ref="E65:E67"/>
    <mergeCell ref="Q65:Q67"/>
    <mergeCell ref="A236:E238"/>
    <mergeCell ref="Q236:Q238"/>
    <mergeCell ref="R236:R238"/>
    <mergeCell ref="S236:S238"/>
    <mergeCell ref="A224:A226"/>
    <mergeCell ref="C224:C226"/>
    <mergeCell ref="D224:D226"/>
    <mergeCell ref="E224:E226"/>
    <mergeCell ref="Q224:Q226"/>
    <mergeCell ref="C71:C73"/>
    <mergeCell ref="D71:D73"/>
    <mergeCell ref="S71:S73"/>
    <mergeCell ref="T71:T73"/>
    <mergeCell ref="U71:U73"/>
    <mergeCell ref="V71:V73"/>
    <mergeCell ref="W71:W73"/>
    <mergeCell ref="E227:E229"/>
    <mergeCell ref="Q227:Q229"/>
    <mergeCell ref="T236:T238"/>
    <mergeCell ref="T218:T220"/>
    <mergeCell ref="W224:W226"/>
    <mergeCell ref="W233:W235"/>
    <mergeCell ref="W236:W238"/>
    <mergeCell ref="W197:W199"/>
    <mergeCell ref="W200:W202"/>
    <mergeCell ref="W203:W205"/>
    <mergeCell ref="W206:W208"/>
    <mergeCell ref="U206:U208"/>
    <mergeCell ref="V197:V199"/>
    <mergeCell ref="V200:V202"/>
    <mergeCell ref="V203:V205"/>
    <mergeCell ref="V206:V208"/>
    <mergeCell ref="T215:T217"/>
    <mergeCell ref="U233:U235"/>
    <mergeCell ref="R227:R229"/>
    <mergeCell ref="S227:S229"/>
    <mergeCell ref="E218:E220"/>
    <mergeCell ref="Q218:Q220"/>
    <mergeCell ref="R215:R217"/>
    <mergeCell ref="S215:S217"/>
    <mergeCell ref="T221:T223"/>
    <mergeCell ref="R218:R220"/>
    <mergeCell ref="S218:S220"/>
    <mergeCell ref="R221:R223"/>
    <mergeCell ref="S221:S223"/>
    <mergeCell ref="E200:E202"/>
    <mergeCell ref="Q200:Q202"/>
    <mergeCell ref="R200:R202"/>
    <mergeCell ref="S200:S202"/>
    <mergeCell ref="R206:R208"/>
    <mergeCell ref="Q206:Q208"/>
    <mergeCell ref="E206:E208"/>
    <mergeCell ref="Y203:Y205"/>
    <mergeCell ref="Y206:Y208"/>
    <mergeCell ref="Y215:Y217"/>
    <mergeCell ref="A218:A220"/>
    <mergeCell ref="C218:C220"/>
    <mergeCell ref="E210:AB211"/>
    <mergeCell ref="E212:AB214"/>
    <mergeCell ref="A221:A223"/>
    <mergeCell ref="C221:C223"/>
    <mergeCell ref="A233:B235"/>
    <mergeCell ref="C233:C235"/>
    <mergeCell ref="D233:D235"/>
    <mergeCell ref="B216:B217"/>
    <mergeCell ref="D218:D220"/>
    <mergeCell ref="B219:B220"/>
    <mergeCell ref="AB221:AB223"/>
    <mergeCell ref="AB215:AB217"/>
    <mergeCell ref="S206:S208"/>
    <mergeCell ref="A227:A229"/>
    <mergeCell ref="B228:B229"/>
    <mergeCell ref="C227:C229"/>
    <mergeCell ref="D227:D229"/>
    <mergeCell ref="B231:B232"/>
    <mergeCell ref="C230:C232"/>
    <mergeCell ref="D230:D232"/>
    <mergeCell ref="D221:D223"/>
    <mergeCell ref="E230:E232"/>
    <mergeCell ref="Q230:Q232"/>
    <mergeCell ref="E233:E235"/>
    <mergeCell ref="A211:B211"/>
    <mergeCell ref="A206:B208"/>
    <mergeCell ref="C206:C208"/>
    <mergeCell ref="E221:E223"/>
    <mergeCell ref="A210:B210"/>
    <mergeCell ref="A213:B214"/>
    <mergeCell ref="A215:A217"/>
    <mergeCell ref="C215:C217"/>
    <mergeCell ref="D215:D217"/>
    <mergeCell ref="E215:E217"/>
    <mergeCell ref="A212:B212"/>
    <mergeCell ref="D212:D214"/>
    <mergeCell ref="A181:A183"/>
    <mergeCell ref="E178:E180"/>
    <mergeCell ref="Q178:Q180"/>
    <mergeCell ref="B170:B171"/>
    <mergeCell ref="Q166:Q168"/>
    <mergeCell ref="C172:C174"/>
    <mergeCell ref="A200:A202"/>
    <mergeCell ref="D200:D202"/>
    <mergeCell ref="A197:A199"/>
    <mergeCell ref="A190:B192"/>
    <mergeCell ref="C190:C192"/>
    <mergeCell ref="E203:E205"/>
    <mergeCell ref="Q215:Q217"/>
    <mergeCell ref="Q221:Q223"/>
    <mergeCell ref="C210:C211"/>
    <mergeCell ref="D210:D211"/>
    <mergeCell ref="C212:C214"/>
    <mergeCell ref="D206:D208"/>
    <mergeCell ref="B209:C209"/>
    <mergeCell ref="A103:A105"/>
    <mergeCell ref="A98:B98"/>
    <mergeCell ref="A99:B99"/>
    <mergeCell ref="A100:A102"/>
    <mergeCell ref="Q53:Q55"/>
    <mergeCell ref="R53:R55"/>
    <mergeCell ref="Q197:Q199"/>
    <mergeCell ref="R197:R199"/>
    <mergeCell ref="C193:AB193"/>
    <mergeCell ref="AB197:AB199"/>
    <mergeCell ref="T197:T199"/>
    <mergeCell ref="C197:C199"/>
    <mergeCell ref="D197:D199"/>
    <mergeCell ref="S197:S199"/>
    <mergeCell ref="AB190:AB192"/>
    <mergeCell ref="C194:AB196"/>
    <mergeCell ref="V190:V192"/>
    <mergeCell ref="D190:D192"/>
    <mergeCell ref="W190:W192"/>
    <mergeCell ref="T190:T192"/>
    <mergeCell ref="X197:X199"/>
    <mergeCell ref="R181:R183"/>
    <mergeCell ref="S181:S183"/>
    <mergeCell ref="T181:T183"/>
    <mergeCell ref="E197:E199"/>
    <mergeCell ref="Q163:Q165"/>
    <mergeCell ref="A166:A168"/>
    <mergeCell ref="C166:C168"/>
    <mergeCell ref="D166:D168"/>
    <mergeCell ref="E166:E168"/>
    <mergeCell ref="B167:B168"/>
    <mergeCell ref="Q175:Q177"/>
    <mergeCell ref="A203:A205"/>
    <mergeCell ref="C203:C205"/>
    <mergeCell ref="D203:D205"/>
    <mergeCell ref="Q190:Q192"/>
    <mergeCell ref="R190:R192"/>
    <mergeCell ref="U160:U162"/>
    <mergeCell ref="U166:U168"/>
    <mergeCell ref="U169:U171"/>
    <mergeCell ref="U172:U174"/>
    <mergeCell ref="U190:U192"/>
    <mergeCell ref="D163:D165"/>
    <mergeCell ref="T160:T162"/>
    <mergeCell ref="B204:B205"/>
    <mergeCell ref="B198:B199"/>
    <mergeCell ref="A172:A174"/>
    <mergeCell ref="C200:C202"/>
    <mergeCell ref="Q203:Q205"/>
    <mergeCell ref="Q160:Q162"/>
    <mergeCell ref="E190:E192"/>
    <mergeCell ref="S203:S205"/>
    <mergeCell ref="R203:R205"/>
    <mergeCell ref="T200:T202"/>
    <mergeCell ref="T203:T205"/>
    <mergeCell ref="U203:U205"/>
    <mergeCell ref="S190:S192"/>
    <mergeCell ref="B201:B202"/>
    <mergeCell ref="U200:U202"/>
    <mergeCell ref="R178:R180"/>
    <mergeCell ref="S178:S180"/>
    <mergeCell ref="T178:T180"/>
    <mergeCell ref="T169:T171"/>
    <mergeCell ref="A8:S8"/>
    <mergeCell ref="A9:S9"/>
    <mergeCell ref="A11:S11"/>
    <mergeCell ref="Q13:AB13"/>
    <mergeCell ref="W56:W58"/>
    <mergeCell ref="X56:X58"/>
    <mergeCell ref="AB56:AB58"/>
    <mergeCell ref="A59:A61"/>
    <mergeCell ref="B60:B61"/>
    <mergeCell ref="C59:C61"/>
    <mergeCell ref="D59:D61"/>
    <mergeCell ref="E59:E61"/>
    <mergeCell ref="Q59:Q61"/>
    <mergeCell ref="R59:R61"/>
    <mergeCell ref="S59:S61"/>
    <mergeCell ref="T59:T61"/>
    <mergeCell ref="U59:U61"/>
    <mergeCell ref="V59:V61"/>
    <mergeCell ref="W59:W61"/>
    <mergeCell ref="X59:X61"/>
    <mergeCell ref="AB59:AB61"/>
    <mergeCell ref="V56:V58"/>
    <mergeCell ref="R56:R58"/>
    <mergeCell ref="Z24:Z26"/>
    <mergeCell ref="AB53:AB55"/>
    <mergeCell ref="T53:T55"/>
    <mergeCell ref="B37:B38"/>
    <mergeCell ref="B40:B41"/>
    <mergeCell ref="B43:B44"/>
    <mergeCell ref="E36:E38"/>
    <mergeCell ref="E39:E41"/>
    <mergeCell ref="E42:E44"/>
    <mergeCell ref="Q1:AB1"/>
    <mergeCell ref="Q2:AB2"/>
    <mergeCell ref="Q3:AB3"/>
    <mergeCell ref="Q5:AB5"/>
    <mergeCell ref="Q6:AB6"/>
    <mergeCell ref="U24:U26"/>
    <mergeCell ref="U27:U29"/>
    <mergeCell ref="U30:U32"/>
    <mergeCell ref="Q27:Q29"/>
    <mergeCell ref="C19:AB19"/>
    <mergeCell ref="R21:R23"/>
    <mergeCell ref="S21:S23"/>
    <mergeCell ref="E21:E23"/>
    <mergeCell ref="Q21:Q23"/>
    <mergeCell ref="A10:S10"/>
    <mergeCell ref="B13:B16"/>
    <mergeCell ref="S15:S16"/>
    <mergeCell ref="A13:A16"/>
    <mergeCell ref="W24:W26"/>
    <mergeCell ref="W27:W29"/>
    <mergeCell ref="B27:B29"/>
    <mergeCell ref="A20:B20"/>
    <mergeCell ref="C20:AB20"/>
    <mergeCell ref="Y21:Y23"/>
    <mergeCell ref="Z21:Z23"/>
    <mergeCell ref="F14:F16"/>
    <mergeCell ref="Q14:Q16"/>
    <mergeCell ref="R14:R16"/>
    <mergeCell ref="S14:AB14"/>
    <mergeCell ref="T15:AB15"/>
    <mergeCell ref="C13:D14"/>
    <mergeCell ref="E13:E16"/>
    <mergeCell ref="C24:C26"/>
    <mergeCell ref="D24:D26"/>
    <mergeCell ref="E24:E26"/>
    <mergeCell ref="Q24:Q26"/>
    <mergeCell ref="A45:B45"/>
    <mergeCell ref="C45:AB45"/>
    <mergeCell ref="A46:B46"/>
    <mergeCell ref="C46:AB46"/>
    <mergeCell ref="A50:A52"/>
    <mergeCell ref="C50:C52"/>
    <mergeCell ref="D50:D52"/>
    <mergeCell ref="W106:W108"/>
    <mergeCell ref="Q136:Q138"/>
    <mergeCell ref="S136:S138"/>
    <mergeCell ref="S133:S135"/>
    <mergeCell ref="B25:B26"/>
    <mergeCell ref="A27:A29"/>
    <mergeCell ref="C27:C29"/>
    <mergeCell ref="D27:D29"/>
    <mergeCell ref="B31:B32"/>
    <mergeCell ref="E27:E29"/>
    <mergeCell ref="T133:T135"/>
    <mergeCell ref="AB112:AB114"/>
    <mergeCell ref="W109:W111"/>
    <mergeCell ref="U112:U114"/>
    <mergeCell ref="U133:U135"/>
    <mergeCell ref="U136:U138"/>
    <mergeCell ref="W112:W114"/>
    <mergeCell ref="W133:W135"/>
    <mergeCell ref="T56:T58"/>
    <mergeCell ref="U56:U58"/>
    <mergeCell ref="S27:S29"/>
    <mergeCell ref="T33:T35"/>
    <mergeCell ref="AB33:AB35"/>
    <mergeCell ref="U33:U35"/>
    <mergeCell ref="AB30:AB32"/>
    <mergeCell ref="V24:V26"/>
    <mergeCell ref="V27:V29"/>
    <mergeCell ref="C33:C35"/>
    <mergeCell ref="B34:B35"/>
    <mergeCell ref="A33:A35"/>
    <mergeCell ref="D30:D32"/>
    <mergeCell ref="E30:E32"/>
    <mergeCell ref="B22:B23"/>
    <mergeCell ref="U21:U23"/>
    <mergeCell ref="V21:V23"/>
    <mergeCell ref="W21:W23"/>
    <mergeCell ref="R24:R26"/>
    <mergeCell ref="S24:S26"/>
    <mergeCell ref="T24:T26"/>
    <mergeCell ref="R27:R29"/>
    <mergeCell ref="E33:E35"/>
    <mergeCell ref="Q33:Q35"/>
    <mergeCell ref="Q30:Q32"/>
    <mergeCell ref="R30:R32"/>
    <mergeCell ref="A24:A26"/>
    <mergeCell ref="A30:A32"/>
    <mergeCell ref="C30:C32"/>
    <mergeCell ref="A21:A23"/>
    <mergeCell ref="C21:C23"/>
    <mergeCell ref="D21:D23"/>
    <mergeCell ref="X21:X23"/>
    <mergeCell ref="X24:X26"/>
    <mergeCell ref="AA21:AA23"/>
    <mergeCell ref="AB133:AB135"/>
    <mergeCell ref="U109:U111"/>
    <mergeCell ref="V100:V102"/>
    <mergeCell ref="T154:T156"/>
    <mergeCell ref="W65:W67"/>
    <mergeCell ref="Q103:Q105"/>
    <mergeCell ref="C15:C16"/>
    <mergeCell ref="D15:D16"/>
    <mergeCell ref="F13:P13"/>
    <mergeCell ref="G14:P14"/>
    <mergeCell ref="H15:P15"/>
    <mergeCell ref="A18:B18"/>
    <mergeCell ref="C18:AB18"/>
    <mergeCell ref="A19:B19"/>
    <mergeCell ref="T21:T23"/>
    <mergeCell ref="AB21:AB23"/>
    <mergeCell ref="D33:D35"/>
    <mergeCell ref="E53:E55"/>
    <mergeCell ref="U50:U52"/>
    <mergeCell ref="Q50:Q52"/>
    <mergeCell ref="R50:R52"/>
    <mergeCell ref="S50:S52"/>
    <mergeCell ref="W53:W55"/>
    <mergeCell ref="V33:V35"/>
    <mergeCell ref="V50:V52"/>
    <mergeCell ref="V53:V55"/>
    <mergeCell ref="W50:W52"/>
    <mergeCell ref="B51:B52"/>
    <mergeCell ref="R33:R35"/>
    <mergeCell ref="AB24:AB26"/>
    <mergeCell ref="T27:T29"/>
    <mergeCell ref="T30:T32"/>
    <mergeCell ref="AB157:AB159"/>
    <mergeCell ref="B158:B159"/>
    <mergeCell ref="S160:S162"/>
    <mergeCell ref="Z157:Z159"/>
    <mergeCell ref="Z160:Z162"/>
    <mergeCell ref="W160:W162"/>
    <mergeCell ref="Q154:Q156"/>
    <mergeCell ref="B104:B105"/>
    <mergeCell ref="D160:D162"/>
    <mergeCell ref="E160:E162"/>
    <mergeCell ref="B161:B162"/>
    <mergeCell ref="C157:C159"/>
    <mergeCell ref="T115:T117"/>
    <mergeCell ref="U115:U117"/>
    <mergeCell ref="V115:V117"/>
    <mergeCell ref="X115:X117"/>
    <mergeCell ref="U130:U132"/>
    <mergeCell ref="V130:V132"/>
    <mergeCell ref="W130:W132"/>
    <mergeCell ref="X130:X132"/>
    <mergeCell ref="W154:W156"/>
    <mergeCell ref="V154:V156"/>
    <mergeCell ref="V157:V159"/>
    <mergeCell ref="AB154:AB156"/>
    <mergeCell ref="Q106:Q108"/>
    <mergeCell ref="R106:R108"/>
    <mergeCell ref="AB106:AB108"/>
    <mergeCell ref="AB103:AB105"/>
    <mergeCell ref="S103:S105"/>
    <mergeCell ref="Q133:Q135"/>
    <mergeCell ref="AB109:AB111"/>
    <mergeCell ref="X133:X135"/>
    <mergeCell ref="B101:B102"/>
    <mergeCell ref="A53:A55"/>
    <mergeCell ref="B54:B55"/>
    <mergeCell ref="B57:B58"/>
    <mergeCell ref="C56:C58"/>
    <mergeCell ref="D56:D58"/>
    <mergeCell ref="E56:E58"/>
    <mergeCell ref="Q56:Q58"/>
    <mergeCell ref="E100:E102"/>
    <mergeCell ref="Q100:Q102"/>
    <mergeCell ref="A71:A73"/>
    <mergeCell ref="B72:B73"/>
    <mergeCell ref="Q77:Q79"/>
    <mergeCell ref="A95:B97"/>
    <mergeCell ref="C95:C97"/>
    <mergeCell ref="D95:D97"/>
    <mergeCell ref="E95:E97"/>
    <mergeCell ref="Q95:Q97"/>
    <mergeCell ref="B66:B67"/>
    <mergeCell ref="A77:A79"/>
    <mergeCell ref="C99:AB99"/>
    <mergeCell ref="S100:S102"/>
    <mergeCell ref="R100:R102"/>
    <mergeCell ref="R65:R67"/>
    <mergeCell ref="A68:A70"/>
    <mergeCell ref="B69:B70"/>
    <mergeCell ref="C68:C70"/>
    <mergeCell ref="D68:D70"/>
    <mergeCell ref="E68:E70"/>
    <mergeCell ref="Q68:Q70"/>
    <mergeCell ref="U53:U55"/>
    <mergeCell ref="V62:V64"/>
    <mergeCell ref="R68:R70"/>
    <mergeCell ref="S68:S70"/>
    <mergeCell ref="T68:T70"/>
    <mergeCell ref="U68:U70"/>
    <mergeCell ref="V68:V70"/>
    <mergeCell ref="W68:W70"/>
    <mergeCell ref="X68:X70"/>
    <mergeCell ref="E50:E52"/>
    <mergeCell ref="V95:V97"/>
    <mergeCell ref="W95:W97"/>
    <mergeCell ref="X95:X97"/>
    <mergeCell ref="E71:E73"/>
    <mergeCell ref="Q71:Q73"/>
    <mergeCell ref="R71:R73"/>
    <mergeCell ref="S53:S55"/>
    <mergeCell ref="B78:B79"/>
    <mergeCell ref="C77:C79"/>
    <mergeCell ref="D77:D79"/>
    <mergeCell ref="E77:E79"/>
    <mergeCell ref="R77:R79"/>
    <mergeCell ref="S77:S79"/>
    <mergeCell ref="T77:T79"/>
    <mergeCell ref="X71:X73"/>
    <mergeCell ref="B75:B76"/>
    <mergeCell ref="C74:C76"/>
    <mergeCell ref="T50:T52"/>
    <mergeCell ref="U62:U64"/>
    <mergeCell ref="C53:C55"/>
    <mergeCell ref="D53:D55"/>
    <mergeCell ref="S56:S58"/>
    <mergeCell ref="W62:W64"/>
    <mergeCell ref="Q74:Q76"/>
    <mergeCell ref="D112:D114"/>
    <mergeCell ref="E112:E114"/>
    <mergeCell ref="Q112:Q114"/>
    <mergeCell ref="R112:R114"/>
    <mergeCell ref="S112:S114"/>
    <mergeCell ref="C109:C111"/>
    <mergeCell ref="D109:D111"/>
    <mergeCell ref="E109:E111"/>
    <mergeCell ref="Q109:Q111"/>
    <mergeCell ref="T109:T111"/>
    <mergeCell ref="T103:T105"/>
    <mergeCell ref="C98:AB98"/>
    <mergeCell ref="R103:R105"/>
    <mergeCell ref="T106:T108"/>
    <mergeCell ref="C100:C102"/>
    <mergeCell ref="D100:D102"/>
    <mergeCell ref="C103:C105"/>
    <mergeCell ref="D103:D105"/>
    <mergeCell ref="E103:E105"/>
    <mergeCell ref="T112:T114"/>
    <mergeCell ref="S106:S108"/>
    <mergeCell ref="V109:V111"/>
    <mergeCell ref="W100:W102"/>
    <mergeCell ref="W103:W105"/>
    <mergeCell ref="T100:T102"/>
    <mergeCell ref="AB100:AB102"/>
    <mergeCell ref="U100:U102"/>
    <mergeCell ref="U103:U105"/>
    <mergeCell ref="U106:U108"/>
    <mergeCell ref="X106:X108"/>
    <mergeCell ref="X112:X114"/>
    <mergeCell ref="Z100:Z102"/>
    <mergeCell ref="AB65:AB67"/>
    <mergeCell ref="V103:V105"/>
    <mergeCell ref="A106:A108"/>
    <mergeCell ref="C106:C108"/>
    <mergeCell ref="D106:D108"/>
    <mergeCell ref="E106:E108"/>
    <mergeCell ref="B107:B108"/>
    <mergeCell ref="D133:D135"/>
    <mergeCell ref="E133:E135"/>
    <mergeCell ref="C133:C135"/>
    <mergeCell ref="A136:A138"/>
    <mergeCell ref="C136:C138"/>
    <mergeCell ref="A112:A114"/>
    <mergeCell ref="B110:B111"/>
    <mergeCell ref="B113:B114"/>
    <mergeCell ref="A109:A111"/>
    <mergeCell ref="B116:B117"/>
    <mergeCell ref="C115:C117"/>
    <mergeCell ref="D115:D117"/>
    <mergeCell ref="E115:E117"/>
    <mergeCell ref="B119:B120"/>
    <mergeCell ref="C118:C120"/>
    <mergeCell ref="A133:A135"/>
    <mergeCell ref="B134:B135"/>
    <mergeCell ref="B137:B138"/>
    <mergeCell ref="D136:D138"/>
    <mergeCell ref="E136:E138"/>
    <mergeCell ref="AB130:AB132"/>
    <mergeCell ref="A130:A132"/>
    <mergeCell ref="C130:C132"/>
    <mergeCell ref="D130:D132"/>
    <mergeCell ref="C112:C114"/>
    <mergeCell ref="A148:A150"/>
    <mergeCell ref="B149:B150"/>
    <mergeCell ref="C148:C150"/>
    <mergeCell ref="D148:D150"/>
    <mergeCell ref="E148:E150"/>
    <mergeCell ref="A151:A153"/>
    <mergeCell ref="B152:B153"/>
    <mergeCell ref="C151:C153"/>
    <mergeCell ref="E151:E153"/>
    <mergeCell ref="D151:D153"/>
    <mergeCell ref="T136:T138"/>
    <mergeCell ref="E175:E177"/>
    <mergeCell ref="A193:B193"/>
    <mergeCell ref="A194:A196"/>
    <mergeCell ref="B194:B196"/>
    <mergeCell ref="Q169:Q171"/>
    <mergeCell ref="T172:T174"/>
    <mergeCell ref="A178:A180"/>
    <mergeCell ref="B179:B180"/>
    <mergeCell ref="C178:C180"/>
    <mergeCell ref="D178:D180"/>
    <mergeCell ref="S154:S156"/>
    <mergeCell ref="D154:D156"/>
    <mergeCell ref="E154:E156"/>
    <mergeCell ref="R136:R138"/>
    <mergeCell ref="B182:B183"/>
    <mergeCell ref="C181:C183"/>
    <mergeCell ref="D181:D183"/>
    <mergeCell ref="E181:E183"/>
    <mergeCell ref="Q181:Q183"/>
    <mergeCell ref="E172:E174"/>
    <mergeCell ref="Q172:Q174"/>
    <mergeCell ref="A154:A156"/>
    <mergeCell ref="W157:W159"/>
    <mergeCell ref="A169:A171"/>
    <mergeCell ref="C169:C171"/>
    <mergeCell ref="D169:D171"/>
    <mergeCell ref="A160:A162"/>
    <mergeCell ref="C160:C162"/>
    <mergeCell ref="R166:R168"/>
    <mergeCell ref="S166:S168"/>
    <mergeCell ref="R169:R171"/>
    <mergeCell ref="S169:S171"/>
    <mergeCell ref="A157:A159"/>
    <mergeCell ref="T166:T168"/>
    <mergeCell ref="A175:A177"/>
    <mergeCell ref="B173:B174"/>
    <mergeCell ref="V160:V162"/>
    <mergeCell ref="V166:V168"/>
    <mergeCell ref="Q157:Q159"/>
    <mergeCell ref="T157:T159"/>
    <mergeCell ref="U154:U156"/>
    <mergeCell ref="T175:T177"/>
    <mergeCell ref="S172:S174"/>
    <mergeCell ref="R172:R174"/>
    <mergeCell ref="R160:R162"/>
    <mergeCell ref="R175:R177"/>
    <mergeCell ref="R154:R156"/>
    <mergeCell ref="R157:R159"/>
    <mergeCell ref="S157:S159"/>
    <mergeCell ref="E130:E132"/>
    <mergeCell ref="B131:B132"/>
    <mergeCell ref="Q130:Q132"/>
    <mergeCell ref="R130:R132"/>
    <mergeCell ref="S130:S132"/>
    <mergeCell ref="T130:T132"/>
    <mergeCell ref="AB115:AB117"/>
    <mergeCell ref="R118:R120"/>
    <mergeCell ref="S118:S120"/>
    <mergeCell ref="T118:T120"/>
    <mergeCell ref="U118:U120"/>
    <mergeCell ref="V118:V120"/>
    <mergeCell ref="W118:W120"/>
    <mergeCell ref="X118:X120"/>
    <mergeCell ref="Y118:Y120"/>
    <mergeCell ref="Z118:Z120"/>
    <mergeCell ref="AB118:AB120"/>
    <mergeCell ref="D118:D120"/>
    <mergeCell ref="E118:E120"/>
    <mergeCell ref="Q118:Q120"/>
    <mergeCell ref="R115:R117"/>
    <mergeCell ref="S115:S117"/>
    <mergeCell ref="Q115:Q117"/>
    <mergeCell ref="W115:W117"/>
    <mergeCell ref="AA130:AA132"/>
    <mergeCell ref="AA24:AA26"/>
    <mergeCell ref="Q47:Q49"/>
    <mergeCell ref="R47:R49"/>
    <mergeCell ref="S47:S49"/>
    <mergeCell ref="T47:T49"/>
    <mergeCell ref="U47:U49"/>
    <mergeCell ref="V47:V49"/>
    <mergeCell ref="W47:W49"/>
    <mergeCell ref="X47:X49"/>
    <mergeCell ref="Y47:Y49"/>
    <mergeCell ref="Z47:Z49"/>
    <mergeCell ref="AA47:AA49"/>
    <mergeCell ref="AB47:AB49"/>
    <mergeCell ref="AA95:AA97"/>
    <mergeCell ref="AA100:AA102"/>
    <mergeCell ref="AA103:AA105"/>
    <mergeCell ref="AB68:AB70"/>
    <mergeCell ref="Y65:Y67"/>
    <mergeCell ref="Y68:Y70"/>
    <mergeCell ref="X65:X67"/>
    <mergeCell ref="AB74:AB76"/>
    <mergeCell ref="AB27:AB29"/>
    <mergeCell ref="V30:V32"/>
    <mergeCell ref="S33:S35"/>
    <mergeCell ref="W30:W32"/>
    <mergeCell ref="W33:W35"/>
    <mergeCell ref="S30:S32"/>
    <mergeCell ref="T42:T44"/>
    <mergeCell ref="U42:U44"/>
    <mergeCell ref="V42:V44"/>
    <mergeCell ref="W42:W44"/>
    <mergeCell ref="AB50:AB52"/>
    <mergeCell ref="AA133:AA135"/>
    <mergeCell ref="AA139:AA141"/>
    <mergeCell ref="AA142:AA144"/>
    <mergeCell ref="AA148:AA150"/>
    <mergeCell ref="AA154:AA156"/>
    <mergeCell ref="AA157:AA159"/>
    <mergeCell ref="AA190:AA192"/>
    <mergeCell ref="AA197:AA199"/>
    <mergeCell ref="AA200:AA202"/>
    <mergeCell ref="AA206:AA208"/>
    <mergeCell ref="AA215:AA217"/>
    <mergeCell ref="AA218:AA220"/>
    <mergeCell ref="AA233:AA235"/>
    <mergeCell ref="AA236:AA238"/>
    <mergeCell ref="Y89:Y91"/>
    <mergeCell ref="R89:R91"/>
    <mergeCell ref="Y121:Y123"/>
    <mergeCell ref="Y124:Y126"/>
    <mergeCell ref="U157:U159"/>
    <mergeCell ref="V133:V135"/>
    <mergeCell ref="V106:V108"/>
    <mergeCell ref="R109:R111"/>
    <mergeCell ref="S109:S111"/>
    <mergeCell ref="R133:R135"/>
    <mergeCell ref="W136:W138"/>
    <mergeCell ref="V112:V114"/>
    <mergeCell ref="R224:R226"/>
    <mergeCell ref="S224:S226"/>
    <mergeCell ref="V136:V138"/>
    <mergeCell ref="R145:R147"/>
    <mergeCell ref="R142:R144"/>
    <mergeCell ref="V236:V238"/>
  </mergeCells>
  <phoneticPr fontId="1" type="noConversion"/>
  <pageMargins left="0.31496062992125984" right="0.31496062992125984" top="0.59055118110236227" bottom="0.15748031496062992" header="0.31496062992125984" footer="0.31496062992125984"/>
  <pageSetup paperSize="9" scale="32" fitToHeight="12" orientation="landscape" r:id="rId1"/>
  <rowBreaks count="1" manualBreakCount="1">
    <brk id="1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5" sqref="I25"/>
    </sheetView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СК</vt:lpstr>
      <vt:lpstr>Лист3</vt:lpstr>
      <vt:lpstr>СК!Область_печати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budg20201</cp:lastModifiedBy>
  <cp:lastPrinted>2023-03-20T10:24:13Z</cp:lastPrinted>
  <dcterms:created xsi:type="dcterms:W3CDTF">2013-08-12T02:34:10Z</dcterms:created>
  <dcterms:modified xsi:type="dcterms:W3CDTF">2024-12-12T04:41:00Z</dcterms:modified>
</cp:coreProperties>
</file>